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020" windowHeight="11640" activeTab="1"/>
  </bookViews>
  <sheets>
    <sheet name="стр.1 " sheetId="8" r:id="rId1"/>
    <sheet name="стр.2 " sheetId="3" r:id="rId2"/>
  </sheets>
  <definedNames>
    <definedName name="_xlnm.Print_Area" localSheetId="0">'стр.1 '!$A$1:$DE$33</definedName>
    <definedName name="_xlnm.Print_Area" localSheetId="1">'стр.2 '!$A$1:$FK$50</definedName>
  </definedNames>
  <calcPr calcId="125725"/>
</workbook>
</file>

<file path=xl/calcChain.xml><?xml version="1.0" encoding="utf-8"?>
<calcChain xmlns="http://schemas.openxmlformats.org/spreadsheetml/2006/main">
  <c r="CB49" i="3"/>
  <c r="CK49"/>
  <c r="CT49"/>
  <c r="DC49"/>
  <c r="DL49"/>
  <c r="DC46"/>
  <c r="CT46"/>
  <c r="CK46"/>
  <c r="CB46"/>
  <c r="BF35"/>
  <c r="DL35"/>
  <c r="DC35"/>
  <c r="CT35"/>
  <c r="CK35"/>
  <c r="CB35"/>
  <c r="CB38" s="1"/>
  <c r="FD49"/>
  <c r="FD48"/>
  <c r="FD47"/>
  <c r="FD46"/>
  <c r="FD45"/>
  <c r="FD44"/>
  <c r="CK38"/>
  <c r="CT38"/>
  <c r="DC38"/>
  <c r="DL38"/>
  <c r="CB27"/>
  <c r="CK27"/>
  <c r="CT27"/>
  <c r="DC27"/>
  <c r="DL27"/>
  <c r="FD27"/>
  <c r="FD38"/>
  <c r="FD37"/>
  <c r="FD36"/>
  <c r="FD35"/>
  <c r="FD34"/>
  <c r="BF33"/>
  <c r="FD33"/>
  <c r="DL33"/>
  <c r="FD26"/>
  <c r="DL26"/>
  <c r="DC26"/>
  <c r="CB26"/>
  <c r="FD25"/>
  <c r="DL25"/>
  <c r="DC25"/>
  <c r="CB25"/>
  <c r="FD23"/>
  <c r="DC23"/>
  <c r="CT23"/>
  <c r="CK23"/>
  <c r="CB23"/>
  <c r="FD21"/>
  <c r="DL21"/>
  <c r="DC21"/>
  <c r="CT21"/>
  <c r="CK21"/>
  <c r="CB21"/>
  <c r="FD19"/>
  <c r="DL19"/>
  <c r="DC19"/>
  <c r="CT19"/>
  <c r="CK19"/>
  <c r="CB19"/>
  <c r="CB33" s="1"/>
  <c r="DL23"/>
  <c r="FR26"/>
  <c r="FR25"/>
  <c r="FR23"/>
  <c r="FR21"/>
  <c r="FR19"/>
  <c r="CB12"/>
  <c r="DC12"/>
  <c r="DL12"/>
  <c r="FD12"/>
  <c r="FD11"/>
  <c r="DL11"/>
  <c r="DC11"/>
  <c r="CB11"/>
  <c r="FD9"/>
  <c r="DL9"/>
  <c r="DC9"/>
  <c r="CT9"/>
  <c r="CK9"/>
  <c r="CB9"/>
  <c r="CB7"/>
  <c r="CK7"/>
  <c r="CT7"/>
  <c r="DC7"/>
  <c r="DL7"/>
  <c r="FD7"/>
  <c r="FD5"/>
  <c r="DL5"/>
  <c r="DC5"/>
  <c r="CT5"/>
  <c r="CK5"/>
  <c r="CB5"/>
  <c r="FN12"/>
  <c r="FN11"/>
  <c r="FN9"/>
  <c r="FN7"/>
  <c r="FN5"/>
  <c r="DC19" i="8"/>
  <c r="DD19" s="1"/>
  <c r="DE19" s="1"/>
  <c r="DC18"/>
  <c r="DC16"/>
  <c r="DC15"/>
  <c r="DC14"/>
  <c r="DR11"/>
  <c r="DR10"/>
  <c r="DR8"/>
  <c r="DR7"/>
  <c r="DR6"/>
  <c r="DC11"/>
  <c r="DD11" s="1"/>
  <c r="DE11" s="1"/>
  <c r="BF49" i="3" l="1"/>
  <c r="BF46"/>
  <c r="DD15" i="8"/>
  <c r="DE15" s="1"/>
  <c r="DD16"/>
  <c r="DE16" s="1"/>
  <c r="DC17"/>
  <c r="DD17" s="1"/>
  <c r="DE17" s="1"/>
  <c r="DD18"/>
  <c r="DE18" s="1"/>
  <c r="DD14"/>
  <c r="DE14" s="1"/>
  <c r="DD9"/>
  <c r="DE9" s="1"/>
  <c r="DC10"/>
  <c r="DD10" s="1"/>
  <c r="DE10" s="1"/>
  <c r="DC8"/>
  <c r="DD8" s="1"/>
  <c r="DE8" s="1"/>
  <c r="DC7"/>
  <c r="DD7" s="1"/>
  <c r="DE7" s="1"/>
  <c r="DC6"/>
  <c r="DD6" s="1"/>
  <c r="DE6" s="1"/>
  <c r="CB28" i="3"/>
  <c r="CR13" i="8"/>
  <c r="CR5"/>
  <c r="DL37" i="3"/>
  <c r="DL48" s="1"/>
  <c r="DC37"/>
  <c r="DC48" s="1"/>
  <c r="CT37"/>
  <c r="CT48" s="1"/>
  <c r="CK37"/>
  <c r="CK48" s="1"/>
  <c r="CB37"/>
  <c r="CB48" s="1"/>
  <c r="DL36"/>
  <c r="DL47" s="1"/>
  <c r="DL34"/>
  <c r="DL44"/>
  <c r="DC34"/>
  <c r="DC45" s="1"/>
  <c r="DC33"/>
  <c r="CT36"/>
  <c r="CT47" s="1"/>
  <c r="CT34"/>
  <c r="CT45" s="1"/>
  <c r="CT33"/>
  <c r="CK36"/>
  <c r="CK47" s="1"/>
  <c r="CK34"/>
  <c r="CK45" s="1"/>
  <c r="CK33"/>
  <c r="CK44" s="1"/>
  <c r="CB36"/>
  <c r="CB34"/>
  <c r="CB44"/>
  <c r="DE12" i="8"/>
  <c r="BF6" i="3"/>
  <c r="BF8"/>
  <c r="BF9"/>
  <c r="BF10"/>
  <c r="DV19"/>
  <c r="BF20"/>
  <c r="DV21"/>
  <c r="BF22"/>
  <c r="BF23"/>
  <c r="BF24"/>
  <c r="DV27"/>
  <c r="DV28"/>
  <c r="DV33"/>
  <c r="DV36"/>
  <c r="DV38" s="1"/>
  <c r="DV39"/>
  <c r="DV44"/>
  <c r="DV49"/>
  <c r="DV50"/>
  <c r="CT13"/>
  <c r="CT28" s="1"/>
  <c r="CT39" s="1"/>
  <c r="CT50" s="1"/>
  <c r="ET27"/>
  <c r="ET13"/>
  <c r="BF7"/>
  <c r="BF5"/>
  <c r="CB13"/>
  <c r="DC13"/>
  <c r="DC28" s="1"/>
  <c r="DC39" s="1"/>
  <c r="DC50" s="1"/>
  <c r="BF12"/>
  <c r="CK13"/>
  <c r="FD13"/>
  <c r="DL13"/>
  <c r="DL28" s="1"/>
  <c r="DL39" s="1"/>
  <c r="DL50" s="1"/>
  <c r="BF11"/>
  <c r="ET49"/>
  <c r="ET38"/>
  <c r="BF26"/>
  <c r="BF25"/>
  <c r="BF21" l="1"/>
  <c r="BF13"/>
  <c r="BF19"/>
  <c r="DL45"/>
  <c r="DC13" i="8"/>
  <c r="DD13" s="1"/>
  <c r="DE13" s="1"/>
  <c r="DC5"/>
  <c r="CB45" i="3"/>
  <c r="BF34"/>
  <c r="DC44"/>
  <c r="CB47"/>
  <c r="BF48"/>
  <c r="BF37"/>
  <c r="DC36"/>
  <c r="DC47" s="1"/>
  <c r="CT44"/>
  <c r="CK28"/>
  <c r="CK39" s="1"/>
  <c r="CK50" s="1"/>
  <c r="CR21" i="8"/>
  <c r="CR27" s="1"/>
  <c r="CR33" s="1"/>
  <c r="BF44" i="3" l="1"/>
  <c r="BF45"/>
  <c r="BF27"/>
  <c r="DC21" i="8"/>
  <c r="DC27" s="1"/>
  <c r="DC33" s="1"/>
  <c r="DD5"/>
  <c r="DD21" s="1"/>
  <c r="DD27" s="1"/>
  <c r="DD33" s="1"/>
  <c r="CB39" i="3"/>
  <c r="BF28"/>
  <c r="BF36"/>
  <c r="BF47"/>
  <c r="BF14"/>
  <c r="DE5" i="8" l="1"/>
  <c r="DE21" s="1"/>
  <c r="DE27" s="1"/>
  <c r="DE33" s="1"/>
  <c r="CB50" i="3"/>
  <c r="BF50" s="1"/>
  <c r="BF39"/>
  <c r="BF38"/>
</calcChain>
</file>

<file path=xl/sharedStrings.xml><?xml version="1.0" encoding="utf-8"?>
<sst xmlns="http://schemas.openxmlformats.org/spreadsheetml/2006/main" count="191" uniqueCount="88">
  <si>
    <t>Наименование хозяйств, работ и операций</t>
  </si>
  <si>
    <t>Расходы всего</t>
  </si>
  <si>
    <t>В том числе по статьям затрат</t>
  </si>
  <si>
    <t>затраты на оплату труда</t>
  </si>
  <si>
    <t>амортизация</t>
  </si>
  <si>
    <t>операционные расходы, связанные с оплатой услуг, оказываемых кредитными организациями</t>
  </si>
  <si>
    <t>прочие расходы
по обычным видам деятельности</t>
  </si>
  <si>
    <t>прочие расходы</t>
  </si>
  <si>
    <t>проценты к уплате
по кредитам и займам</t>
  </si>
  <si>
    <t>налоги и иные
обязательные
платежи и сборы</t>
  </si>
  <si>
    <t>отчисления
на соц. нужды</t>
  </si>
  <si>
    <t>расходы, связанные
с участием
в совместной деятельности</t>
  </si>
  <si>
    <t>материальные
затраты</t>
  </si>
  <si>
    <t>№ п/п</t>
  </si>
  <si>
    <t>Единица измерения</t>
  </si>
  <si>
    <t>1</t>
  </si>
  <si>
    <t>1.1</t>
  </si>
  <si>
    <t>(тыс. руб.)</t>
  </si>
  <si>
    <t>Доходы всего, в том числе по видам регулируемых услуг:</t>
  </si>
  <si>
    <t>1.2</t>
  </si>
  <si>
    <t>1.3</t>
  </si>
  <si>
    <t>2</t>
  </si>
  <si>
    <t>Расходы всего (включая коммерческие и управленческие расходы), в том числе: по видам регулируемых услуг:</t>
  </si>
  <si>
    <t>2.1</t>
  </si>
  <si>
    <t>2.2</t>
  </si>
  <si>
    <t>2.3</t>
  </si>
  <si>
    <t>3</t>
  </si>
  <si>
    <t>4</t>
  </si>
  <si>
    <t>5</t>
  </si>
  <si>
    <t>6</t>
  </si>
  <si>
    <t>7</t>
  </si>
  <si>
    <t>8</t>
  </si>
  <si>
    <t>9</t>
  </si>
  <si>
    <t>10</t>
  </si>
  <si>
    <t>10.1</t>
  </si>
  <si>
    <t>11</t>
  </si>
  <si>
    <t>12</t>
  </si>
  <si>
    <t>13</t>
  </si>
  <si>
    <t>14</t>
  </si>
  <si>
    <t>Прибыль (убыток) от продаж</t>
  </si>
  <si>
    <t>Доходы от участия в других организациях</t>
  </si>
  <si>
    <t>Проценты к получению</t>
  </si>
  <si>
    <t>Проценты к уплате</t>
  </si>
  <si>
    <t>Прочие доходы</t>
  </si>
  <si>
    <t>Прочие расходы</t>
  </si>
  <si>
    <t>Прибыль (убыток) до налогообложения</t>
  </si>
  <si>
    <t>Текущий налог на прибыль</t>
  </si>
  <si>
    <t>в том числе постоянные налоговые обязательства (активы)</t>
  </si>
  <si>
    <t>Изменение отложенных налоговых обязательств</t>
  </si>
  <si>
    <t>Изменение отложенных налоговых активов</t>
  </si>
  <si>
    <t>Прочее</t>
  </si>
  <si>
    <t>Чистая прибыль (убыток)</t>
  </si>
  <si>
    <t>Наименование показателей финансово-хозяйственной деятельности субъекта естественной монополии
в сфере услуг аэропортов</t>
  </si>
  <si>
    <t>2. Предоставление аэровокзального комплекса</t>
  </si>
  <si>
    <t>4. Обслуживание пассажиров</t>
  </si>
  <si>
    <t>6. Хранение авиационного топлива</t>
  </si>
  <si>
    <t>Итого по аэропортовой деятельности:</t>
  </si>
  <si>
    <t>2.4</t>
  </si>
  <si>
    <t>2.5</t>
  </si>
  <si>
    <t>2.6</t>
  </si>
  <si>
    <t>1.4</t>
  </si>
  <si>
    <t>1.5</t>
  </si>
  <si>
    <t>1.6</t>
  </si>
  <si>
    <t>Взлёт-посадка</t>
  </si>
  <si>
    <t>Обеспечение авиационной безопасности</t>
  </si>
  <si>
    <t>Пользование аэровокзалом ВВЛ</t>
  </si>
  <si>
    <t>Пользование аэровокзалом МВЛ</t>
  </si>
  <si>
    <t>Обслуживание пассажиров ВВЛ</t>
  </si>
  <si>
    <t>1.7.</t>
  </si>
  <si>
    <t>Обеспечение стоянки ВС</t>
  </si>
  <si>
    <t>Обеспечение взлета, посадки и стоянки воздушных судов</t>
  </si>
  <si>
    <t>Прочие доходы и расходы</t>
  </si>
  <si>
    <t>Регулируемые виды деятельности</t>
  </si>
  <si>
    <t>Предоставление аэровокзального комплекса</t>
  </si>
  <si>
    <t>Обслуживание пассажиров</t>
  </si>
  <si>
    <t>тыс.руб.</t>
  </si>
  <si>
    <t>Прогноз 2024 год</t>
  </si>
  <si>
    <t>II. Расшифровка расходов по финансово-хозяйственной деятельности на 2024 год, прогноз.</t>
  </si>
  <si>
    <t>Прогноз 2025 год</t>
  </si>
  <si>
    <t>II. Расшифровка расходов по финансово-хозяйственной деятельности на 2025 год, прогноз.</t>
  </si>
  <si>
    <t>Факт 2023 год</t>
  </si>
  <si>
    <t>Прогноз 2026 год</t>
  </si>
  <si>
    <t>I. Доходы и расходы. Факт 2023, прогноз на 2024, 2025, 2026гг.</t>
  </si>
  <si>
    <t>II. Расшифровка расходов по финансово-хозяйственной деятельности на 2023 год, факт</t>
  </si>
  <si>
    <t>II. Расшифровка расходов по финансово-хозяйственной деятельности на 2026 год, прогноз.</t>
  </si>
  <si>
    <t>Обеспечение запрвки</t>
  </si>
  <si>
    <t>Обеспечение заправки воздушных судов авиационным топливом</t>
  </si>
  <si>
    <t>Форма раскрытия информации об основных показателях финансово-хозяйственной деятельности СЕМ в сфере выполнения (оказания) регулируемых работ (услуг) в аэропортах АО "2-ой Архангельский ОАО"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</si>
</sst>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7"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164" fontId="6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3" fontId="2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top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3" fontId="6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3" fontId="1" fillId="0" borderId="3" xfId="0" applyNumberFormat="1" applyFont="1" applyFill="1" applyBorder="1" applyAlignment="1">
      <alignment horizontal="center"/>
    </xf>
    <xf numFmtId="3" fontId="1" fillId="0" borderId="4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R33"/>
  <sheetViews>
    <sheetView zoomScaleNormal="100" zoomScaleSheetLayoutView="100" workbookViewId="0">
      <selection activeCell="FG6" sqref="FG6"/>
    </sheetView>
  </sheetViews>
  <sheetFormatPr defaultColWidth="0.85546875" defaultRowHeight="15"/>
  <cols>
    <col min="1" max="50" width="0.85546875" style="1"/>
    <col min="51" max="51" width="0.7109375" style="1" customWidth="1"/>
    <col min="52" max="56" width="0.85546875" style="1" hidden="1" customWidth="1"/>
    <col min="57" max="62" width="0.85546875" style="1"/>
    <col min="63" max="63" width="0.140625" style="1" customWidth="1"/>
    <col min="64" max="74" width="0.85546875" style="1" hidden="1" customWidth="1"/>
    <col min="75" max="82" width="0.85546875" style="1"/>
    <col min="83" max="89" width="0.85546875" style="1" customWidth="1"/>
    <col min="90" max="90" width="1" style="1" customWidth="1"/>
    <col min="91" max="95" width="0.85546875" style="1" hidden="1" customWidth="1"/>
    <col min="96" max="105" width="0.85546875" style="1"/>
    <col min="106" max="106" width="1.140625" style="1" customWidth="1"/>
    <col min="107" max="107" width="11" style="1" customWidth="1"/>
    <col min="108" max="108" width="10.85546875" style="1" customWidth="1"/>
    <col min="109" max="109" width="11.140625" style="1" customWidth="1"/>
    <col min="110" max="121" width="0.85546875" style="1"/>
    <col min="122" max="122" width="8" style="1" hidden="1" customWidth="1"/>
    <col min="123" max="16384" width="0.85546875" style="1"/>
  </cols>
  <sheetData>
    <row r="1" spans="1:122" s="7" customFormat="1" ht="58.5" customHeight="1">
      <c r="A1" s="52" t="s">
        <v>87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</row>
    <row r="2" spans="1:122" s="2" customFormat="1" ht="24.95" customHeight="1">
      <c r="A2" s="53" t="s">
        <v>82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</row>
    <row r="3" spans="1:122" s="2" customFormat="1" ht="11.8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 t="s">
        <v>75</v>
      </c>
    </row>
    <row r="4" spans="1:122" s="4" customFormat="1" ht="45.95" customHeight="1">
      <c r="A4" s="23" t="s">
        <v>13</v>
      </c>
      <c r="B4" s="24"/>
      <c r="C4" s="24"/>
      <c r="D4" s="24"/>
      <c r="E4" s="24"/>
      <c r="F4" s="24"/>
      <c r="G4" s="24"/>
      <c r="H4" s="25"/>
      <c r="I4" s="26" t="s">
        <v>52</v>
      </c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8"/>
      <c r="BW4" s="23" t="s">
        <v>14</v>
      </c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5"/>
      <c r="CM4" s="29"/>
      <c r="CN4" s="29"/>
      <c r="CO4" s="30"/>
      <c r="CP4" s="22"/>
      <c r="CQ4" s="22"/>
      <c r="CR4" s="22" t="s">
        <v>80</v>
      </c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9" t="s">
        <v>76</v>
      </c>
      <c r="DD4" s="9" t="s">
        <v>78</v>
      </c>
      <c r="DE4" s="9" t="s">
        <v>81</v>
      </c>
    </row>
    <row r="5" spans="1:122" s="5" customFormat="1" ht="28.5" customHeight="1">
      <c r="A5" s="38" t="s">
        <v>15</v>
      </c>
      <c r="B5" s="38"/>
      <c r="C5" s="38"/>
      <c r="D5" s="38"/>
      <c r="E5" s="38"/>
      <c r="F5" s="38"/>
      <c r="G5" s="38"/>
      <c r="H5" s="38"/>
      <c r="I5" s="8"/>
      <c r="J5" s="39" t="s">
        <v>18</v>
      </c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40"/>
      <c r="BW5" s="41" t="s">
        <v>17</v>
      </c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3"/>
      <c r="CM5" s="44"/>
      <c r="CN5" s="44"/>
      <c r="CO5" s="44"/>
      <c r="CP5" s="21"/>
      <c r="CQ5" s="21"/>
      <c r="CR5" s="50">
        <f>SUM(CR6:DB11)</f>
        <v>161001</v>
      </c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10">
        <f>SUM(DC6:DC11)</f>
        <v>3512.2271896009361</v>
      </c>
      <c r="DD5" s="10">
        <f>DC5*1.1</f>
        <v>3863.44990856103</v>
      </c>
      <c r="DE5" s="10">
        <f>DD5*1.1</f>
        <v>4249.7948994171338</v>
      </c>
    </row>
    <row r="6" spans="1:122" s="5" customFormat="1">
      <c r="A6" s="31" t="s">
        <v>16</v>
      </c>
      <c r="B6" s="31"/>
      <c r="C6" s="31"/>
      <c r="D6" s="31"/>
      <c r="E6" s="31"/>
      <c r="F6" s="31"/>
      <c r="G6" s="31"/>
      <c r="H6" s="31"/>
      <c r="I6" s="6"/>
      <c r="J6" s="32" t="s">
        <v>63</v>
      </c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3"/>
      <c r="BW6" s="34" t="s">
        <v>17</v>
      </c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6"/>
      <c r="CM6" s="37"/>
      <c r="CN6" s="37"/>
      <c r="CO6" s="37"/>
      <c r="CP6" s="20"/>
      <c r="CQ6" s="20"/>
      <c r="CR6" s="51">
        <v>90627</v>
      </c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16">
        <f>DR6*4.5</f>
        <v>2301.4440433212999</v>
      </c>
      <c r="DD6" s="11">
        <f>DC6*1.01</f>
        <v>2324.4584837545131</v>
      </c>
      <c r="DE6" s="11">
        <f>DD6*1.04</f>
        <v>2417.4368231046938</v>
      </c>
      <c r="DR6" s="5">
        <f>850/1.662</f>
        <v>511.43200962695551</v>
      </c>
    </row>
    <row r="7" spans="1:122" s="5" customFormat="1">
      <c r="A7" s="31" t="s">
        <v>19</v>
      </c>
      <c r="B7" s="31"/>
      <c r="C7" s="31"/>
      <c r="D7" s="31"/>
      <c r="E7" s="31"/>
      <c r="F7" s="31"/>
      <c r="G7" s="31"/>
      <c r="H7" s="31"/>
      <c r="I7" s="6"/>
      <c r="J7" s="32" t="s">
        <v>64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3"/>
      <c r="BW7" s="34" t="s">
        <v>17</v>
      </c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6"/>
      <c r="CM7" s="37"/>
      <c r="CN7" s="37"/>
      <c r="CO7" s="37"/>
      <c r="CP7" s="20"/>
      <c r="CQ7" s="20"/>
      <c r="CR7" s="51">
        <v>45192</v>
      </c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11">
        <f>DR7*2.54</f>
        <v>947.37903225806451</v>
      </c>
      <c r="DD7" s="17">
        <f t="shared" ref="DD7:DD11" si="0">DC7*1.01</f>
        <v>956.85282258064512</v>
      </c>
      <c r="DE7" s="17">
        <f t="shared" ref="DE7:DE11" si="1">DD7*1.04</f>
        <v>995.12693548387097</v>
      </c>
      <c r="DR7" s="5">
        <f>185/0.496</f>
        <v>372.98387096774195</v>
      </c>
    </row>
    <row r="8" spans="1:122" s="5" customFormat="1">
      <c r="A8" s="31" t="s">
        <v>20</v>
      </c>
      <c r="B8" s="31"/>
      <c r="C8" s="31"/>
      <c r="D8" s="31"/>
      <c r="E8" s="31"/>
      <c r="F8" s="31"/>
      <c r="G8" s="31"/>
      <c r="H8" s="31"/>
      <c r="I8" s="6"/>
      <c r="J8" s="32" t="s">
        <v>65</v>
      </c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3"/>
      <c r="BW8" s="34" t="s">
        <v>17</v>
      </c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6"/>
      <c r="CM8" s="37"/>
      <c r="CN8" s="37"/>
      <c r="CO8" s="37"/>
      <c r="CP8" s="20"/>
      <c r="CQ8" s="20"/>
      <c r="CR8" s="51">
        <v>8802</v>
      </c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11">
        <f>DR8*0.075</f>
        <v>6.3559322033898313</v>
      </c>
      <c r="DD8" s="17">
        <f t="shared" si="0"/>
        <v>6.4194915254237301</v>
      </c>
      <c r="DE8" s="17">
        <f t="shared" si="1"/>
        <v>6.6762711864406796</v>
      </c>
      <c r="DR8" s="5">
        <f>5/0.059</f>
        <v>84.745762711864415</v>
      </c>
    </row>
    <row r="9" spans="1:122" s="5" customFormat="1" hidden="1">
      <c r="A9" s="31" t="s">
        <v>60</v>
      </c>
      <c r="B9" s="31"/>
      <c r="C9" s="31"/>
      <c r="D9" s="31"/>
      <c r="E9" s="31"/>
      <c r="F9" s="31"/>
      <c r="G9" s="31"/>
      <c r="H9" s="31"/>
      <c r="I9" s="6"/>
      <c r="J9" s="32" t="s">
        <v>66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3"/>
      <c r="BW9" s="34" t="s">
        <v>17</v>
      </c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6"/>
      <c r="CM9" s="37"/>
      <c r="CN9" s="37"/>
      <c r="CO9" s="37"/>
      <c r="CP9" s="20"/>
      <c r="CQ9" s="20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11"/>
      <c r="DD9" s="17">
        <f t="shared" si="0"/>
        <v>0</v>
      </c>
      <c r="DE9" s="17">
        <f t="shared" si="1"/>
        <v>0</v>
      </c>
    </row>
    <row r="10" spans="1:122" s="5" customFormat="1">
      <c r="A10" s="31" t="s">
        <v>61</v>
      </c>
      <c r="B10" s="31"/>
      <c r="C10" s="31"/>
      <c r="D10" s="31"/>
      <c r="E10" s="31"/>
      <c r="F10" s="31"/>
      <c r="G10" s="31"/>
      <c r="H10" s="31"/>
      <c r="I10" s="6"/>
      <c r="J10" s="32" t="s">
        <v>67</v>
      </c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3"/>
      <c r="BW10" s="34" t="s">
        <v>17</v>
      </c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6"/>
      <c r="CM10" s="37"/>
      <c r="CN10" s="37"/>
      <c r="CO10" s="37"/>
      <c r="CP10" s="20"/>
      <c r="CQ10" s="20"/>
      <c r="CR10" s="51">
        <v>16139</v>
      </c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11">
        <f>DR10*0.194</f>
        <v>8.8181818181818183</v>
      </c>
      <c r="DD10" s="17">
        <f t="shared" si="0"/>
        <v>8.9063636363636363</v>
      </c>
      <c r="DE10" s="17">
        <f t="shared" si="1"/>
        <v>9.2626181818181816</v>
      </c>
      <c r="DR10" s="5">
        <f>9/0.198</f>
        <v>45.454545454545453</v>
      </c>
    </row>
    <row r="11" spans="1:122" s="5" customFormat="1">
      <c r="A11" s="31" t="s">
        <v>62</v>
      </c>
      <c r="B11" s="31"/>
      <c r="C11" s="31"/>
      <c r="D11" s="31"/>
      <c r="E11" s="31"/>
      <c r="F11" s="31"/>
      <c r="G11" s="31"/>
      <c r="H11" s="31"/>
      <c r="I11" s="6"/>
      <c r="J11" s="32" t="s">
        <v>85</v>
      </c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3"/>
      <c r="BW11" s="34" t="s">
        <v>17</v>
      </c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6"/>
      <c r="CM11" s="37"/>
      <c r="CN11" s="37"/>
      <c r="CO11" s="37"/>
      <c r="CP11" s="20"/>
      <c r="CQ11" s="20"/>
      <c r="CR11" s="51">
        <v>241</v>
      </c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17">
        <f>CR11*1.03</f>
        <v>248.23000000000002</v>
      </c>
      <c r="DD11" s="17">
        <f t="shared" si="0"/>
        <v>250.71230000000003</v>
      </c>
      <c r="DE11" s="17">
        <f t="shared" si="1"/>
        <v>260.74079200000006</v>
      </c>
      <c r="DR11" s="5">
        <f>241</f>
        <v>241</v>
      </c>
    </row>
    <row r="12" spans="1:122" s="5" customFormat="1" ht="15" hidden="1" customHeight="1">
      <c r="A12" s="31" t="s">
        <v>68</v>
      </c>
      <c r="B12" s="31"/>
      <c r="C12" s="31"/>
      <c r="D12" s="31"/>
      <c r="E12" s="31"/>
      <c r="F12" s="31"/>
      <c r="G12" s="31"/>
      <c r="H12" s="31"/>
      <c r="I12" s="6"/>
      <c r="J12" s="32" t="s">
        <v>69</v>
      </c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3"/>
      <c r="BW12" s="34" t="s">
        <v>17</v>
      </c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6"/>
      <c r="CM12" s="45"/>
      <c r="CN12" s="45"/>
      <c r="CO12" s="45"/>
      <c r="CP12" s="20"/>
      <c r="CQ12" s="20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11"/>
      <c r="DD12" s="11"/>
      <c r="DE12" s="11">
        <f t="shared" ref="DE7:DE12" si="2">DD12*1.1088</f>
        <v>0</v>
      </c>
    </row>
    <row r="13" spans="1:122" s="5" customFormat="1" ht="46.5" customHeight="1">
      <c r="A13" s="38" t="s">
        <v>21</v>
      </c>
      <c r="B13" s="38"/>
      <c r="C13" s="38"/>
      <c r="D13" s="38"/>
      <c r="E13" s="38"/>
      <c r="F13" s="38"/>
      <c r="G13" s="38"/>
      <c r="H13" s="38"/>
      <c r="I13" s="8"/>
      <c r="J13" s="39" t="s">
        <v>22</v>
      </c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40"/>
      <c r="BW13" s="46" t="s">
        <v>17</v>
      </c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8"/>
      <c r="CM13" s="44"/>
      <c r="CN13" s="44"/>
      <c r="CO13" s="44"/>
      <c r="CP13" s="21"/>
      <c r="CQ13" s="21"/>
      <c r="CR13" s="50">
        <f>SUM(CR14:DB19)</f>
        <v>287938</v>
      </c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10">
        <f>SUM(DC14:DC19)</f>
        <v>7898.2</v>
      </c>
      <c r="DD13" s="10">
        <f>DC13*1.1</f>
        <v>8688.02</v>
      </c>
      <c r="DE13" s="10">
        <f>DD13*1.1</f>
        <v>9556.8220000000019</v>
      </c>
    </row>
    <row r="14" spans="1:122" s="5" customFormat="1" ht="15" customHeight="1">
      <c r="A14" s="31" t="s">
        <v>23</v>
      </c>
      <c r="B14" s="31"/>
      <c r="C14" s="31"/>
      <c r="D14" s="31"/>
      <c r="E14" s="31"/>
      <c r="F14" s="31"/>
      <c r="G14" s="31"/>
      <c r="H14" s="31"/>
      <c r="I14" s="6"/>
      <c r="J14" s="32" t="s">
        <v>63</v>
      </c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3"/>
      <c r="BW14" s="34" t="s">
        <v>17</v>
      </c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6"/>
      <c r="CM14" s="37"/>
      <c r="CN14" s="37"/>
      <c r="CO14" s="37"/>
      <c r="CP14" s="20"/>
      <c r="CQ14" s="20"/>
      <c r="CR14" s="51">
        <v>182055</v>
      </c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11">
        <f>5093*1.15</f>
        <v>5856.95</v>
      </c>
      <c r="DD14" s="17">
        <f>DC14*1.05</f>
        <v>6149.7974999999997</v>
      </c>
      <c r="DE14" s="17">
        <f>DD14*1.05</f>
        <v>6457.2873749999999</v>
      </c>
    </row>
    <row r="15" spans="1:122" s="5" customFormat="1" ht="15" customHeight="1">
      <c r="A15" s="31" t="s">
        <v>24</v>
      </c>
      <c r="B15" s="31"/>
      <c r="C15" s="31"/>
      <c r="D15" s="31"/>
      <c r="E15" s="31"/>
      <c r="F15" s="31"/>
      <c r="G15" s="31"/>
      <c r="H15" s="31"/>
      <c r="I15" s="6"/>
      <c r="J15" s="32" t="s">
        <v>64</v>
      </c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3"/>
      <c r="BW15" s="34" t="s">
        <v>17</v>
      </c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6"/>
      <c r="CM15" s="37"/>
      <c r="CN15" s="37"/>
      <c r="CO15" s="37"/>
      <c r="CP15" s="20"/>
      <c r="CQ15" s="20"/>
      <c r="CR15" s="51">
        <v>52294</v>
      </c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17">
        <f>1481*1.15</f>
        <v>1703.1499999999999</v>
      </c>
      <c r="DD15" s="17">
        <f t="shared" ref="DD15:DE15" si="3">DC15*1.05</f>
        <v>1788.3074999999999</v>
      </c>
      <c r="DE15" s="17">
        <f t="shared" si="3"/>
        <v>1877.7228749999999</v>
      </c>
    </row>
    <row r="16" spans="1:122" s="5" customFormat="1" ht="15" customHeight="1">
      <c r="A16" s="31" t="s">
        <v>25</v>
      </c>
      <c r="B16" s="31"/>
      <c r="C16" s="31"/>
      <c r="D16" s="31"/>
      <c r="E16" s="31"/>
      <c r="F16" s="31"/>
      <c r="G16" s="31"/>
      <c r="H16" s="31"/>
      <c r="I16" s="6"/>
      <c r="J16" s="32" t="s">
        <v>65</v>
      </c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3"/>
      <c r="BW16" s="34" t="s">
        <v>17</v>
      </c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6"/>
      <c r="CM16" s="37"/>
      <c r="CN16" s="37"/>
      <c r="CO16" s="37"/>
      <c r="CP16" s="20"/>
      <c r="CQ16" s="20"/>
      <c r="CR16" s="51">
        <v>19834</v>
      </c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17">
        <f>94*1.15</f>
        <v>108.1</v>
      </c>
      <c r="DD16" s="17">
        <f t="shared" ref="DD16:DE16" si="4">DC16*1.05</f>
        <v>113.505</v>
      </c>
      <c r="DE16" s="17">
        <f t="shared" si="4"/>
        <v>119.18025</v>
      </c>
    </row>
    <row r="17" spans="1:109" s="5" customFormat="1" ht="15" hidden="1" customHeight="1">
      <c r="A17" s="31" t="s">
        <v>57</v>
      </c>
      <c r="B17" s="31"/>
      <c r="C17" s="31"/>
      <c r="D17" s="31"/>
      <c r="E17" s="31"/>
      <c r="F17" s="31"/>
      <c r="G17" s="31"/>
      <c r="H17" s="31"/>
      <c r="I17" s="6"/>
      <c r="J17" s="32" t="s">
        <v>66</v>
      </c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3"/>
      <c r="BW17" s="34" t="s">
        <v>17</v>
      </c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6"/>
      <c r="CM17" s="37"/>
      <c r="CN17" s="37"/>
      <c r="CO17" s="37"/>
      <c r="CP17" s="20"/>
      <c r="CQ17" s="20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17">
        <f t="shared" ref="DC15:DC19" si="5">CR17*1.05</f>
        <v>0</v>
      </c>
      <c r="DD17" s="17">
        <f t="shared" ref="DD17:DE17" si="6">DC17*1.05</f>
        <v>0</v>
      </c>
      <c r="DE17" s="17">
        <f t="shared" si="6"/>
        <v>0</v>
      </c>
    </row>
    <row r="18" spans="1:109" s="5" customFormat="1" ht="15" customHeight="1">
      <c r="A18" s="31" t="s">
        <v>58</v>
      </c>
      <c r="B18" s="31"/>
      <c r="C18" s="31"/>
      <c r="D18" s="31"/>
      <c r="E18" s="31"/>
      <c r="F18" s="31"/>
      <c r="G18" s="31"/>
      <c r="H18" s="31"/>
      <c r="I18" s="6"/>
      <c r="J18" s="32" t="s">
        <v>67</v>
      </c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3"/>
      <c r="BW18" s="34" t="s">
        <v>17</v>
      </c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6"/>
      <c r="CM18" s="37"/>
      <c r="CN18" s="37"/>
      <c r="CO18" s="37"/>
      <c r="CP18" s="20"/>
      <c r="CQ18" s="20"/>
      <c r="CR18" s="51">
        <v>33166</v>
      </c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17">
        <f>55*1.15</f>
        <v>63.249999999999993</v>
      </c>
      <c r="DD18" s="17">
        <f t="shared" ref="DD18:DE19" si="7">DC18*1.05</f>
        <v>66.412499999999994</v>
      </c>
      <c r="DE18" s="17">
        <f t="shared" si="7"/>
        <v>69.733125000000001</v>
      </c>
    </row>
    <row r="19" spans="1:109" s="5" customFormat="1" ht="15" customHeight="1">
      <c r="A19" s="31" t="s">
        <v>59</v>
      </c>
      <c r="B19" s="31"/>
      <c r="C19" s="31"/>
      <c r="D19" s="31"/>
      <c r="E19" s="31"/>
      <c r="F19" s="31"/>
      <c r="G19" s="31"/>
      <c r="H19" s="31"/>
      <c r="I19" s="6"/>
      <c r="J19" s="32" t="s">
        <v>85</v>
      </c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3"/>
      <c r="BW19" s="34" t="s">
        <v>17</v>
      </c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6"/>
      <c r="CM19" s="37"/>
      <c r="CN19" s="37"/>
      <c r="CO19" s="37"/>
      <c r="CP19" s="20"/>
      <c r="CQ19" s="20"/>
      <c r="CR19" s="51">
        <v>589</v>
      </c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11">
        <f>145*1.15</f>
        <v>166.75</v>
      </c>
      <c r="DD19" s="11">
        <f t="shared" si="7"/>
        <v>175.08750000000001</v>
      </c>
      <c r="DE19" s="11">
        <f t="shared" si="7"/>
        <v>183.84187500000002</v>
      </c>
    </row>
    <row r="20" spans="1:109" s="5" customFormat="1" ht="17.25" hidden="1" customHeight="1">
      <c r="A20" s="31" t="s">
        <v>68</v>
      </c>
      <c r="B20" s="31"/>
      <c r="C20" s="31"/>
      <c r="D20" s="31"/>
      <c r="E20" s="31"/>
      <c r="F20" s="31"/>
      <c r="G20" s="31"/>
      <c r="H20" s="31"/>
      <c r="I20" s="6"/>
      <c r="J20" s="32" t="s">
        <v>69</v>
      </c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3"/>
      <c r="BW20" s="34" t="s">
        <v>17</v>
      </c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6"/>
      <c r="CM20" s="45"/>
      <c r="CN20" s="45"/>
      <c r="CO20" s="45"/>
      <c r="CP20" s="20"/>
      <c r="CQ20" s="20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11"/>
      <c r="DD20" s="11"/>
      <c r="DE20" s="11"/>
    </row>
    <row r="21" spans="1:109" s="5" customFormat="1">
      <c r="A21" s="38" t="s">
        <v>26</v>
      </c>
      <c r="B21" s="38"/>
      <c r="C21" s="38"/>
      <c r="D21" s="38"/>
      <c r="E21" s="38"/>
      <c r="F21" s="38"/>
      <c r="G21" s="38"/>
      <c r="H21" s="38"/>
      <c r="I21" s="8"/>
      <c r="J21" s="39" t="s">
        <v>39</v>
      </c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40"/>
      <c r="BW21" s="46" t="s">
        <v>17</v>
      </c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8"/>
      <c r="CM21" s="49"/>
      <c r="CN21" s="49"/>
      <c r="CO21" s="49"/>
      <c r="CP21" s="19"/>
      <c r="CQ21" s="19"/>
      <c r="CR21" s="50">
        <f>CR5-CR13</f>
        <v>-126937</v>
      </c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10">
        <f>DC5-DC13</f>
        <v>-4385.9728103990637</v>
      </c>
      <c r="DD21" s="10">
        <f>DD5-DD13</f>
        <v>-4824.5700914389708</v>
      </c>
      <c r="DE21" s="10">
        <f>DE5-DE13</f>
        <v>-5307.0271005828681</v>
      </c>
    </row>
    <row r="22" spans="1:109" s="5" customFormat="1">
      <c r="A22" s="31" t="s">
        <v>27</v>
      </c>
      <c r="B22" s="31"/>
      <c r="C22" s="31"/>
      <c r="D22" s="31"/>
      <c r="E22" s="31"/>
      <c r="F22" s="31"/>
      <c r="G22" s="31"/>
      <c r="H22" s="31"/>
      <c r="I22" s="6"/>
      <c r="J22" s="32" t="s">
        <v>40</v>
      </c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3"/>
      <c r="BW22" s="34" t="s">
        <v>17</v>
      </c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6"/>
      <c r="CM22" s="45"/>
      <c r="CN22" s="45"/>
      <c r="CO22" s="45"/>
      <c r="CP22" s="20"/>
      <c r="CQ22" s="20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11"/>
      <c r="DD22" s="11"/>
      <c r="DE22" s="11"/>
    </row>
    <row r="23" spans="1:109" s="5" customFormat="1">
      <c r="A23" s="31" t="s">
        <v>28</v>
      </c>
      <c r="B23" s="31"/>
      <c r="C23" s="31"/>
      <c r="D23" s="31"/>
      <c r="E23" s="31"/>
      <c r="F23" s="31"/>
      <c r="G23" s="31"/>
      <c r="H23" s="31"/>
      <c r="I23" s="6"/>
      <c r="J23" s="32" t="s">
        <v>41</v>
      </c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3"/>
      <c r="BW23" s="34" t="s">
        <v>17</v>
      </c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6"/>
      <c r="CM23" s="45"/>
      <c r="CN23" s="45"/>
      <c r="CO23" s="45"/>
      <c r="CP23" s="20"/>
      <c r="CQ23" s="20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11"/>
      <c r="DD23" s="11"/>
      <c r="DE23" s="11"/>
    </row>
    <row r="24" spans="1:109" s="5" customFormat="1" ht="15" customHeight="1">
      <c r="A24" s="31" t="s">
        <v>29</v>
      </c>
      <c r="B24" s="31"/>
      <c r="C24" s="31"/>
      <c r="D24" s="31"/>
      <c r="E24" s="31"/>
      <c r="F24" s="31"/>
      <c r="G24" s="31"/>
      <c r="H24" s="31"/>
      <c r="I24" s="6"/>
      <c r="J24" s="32" t="s">
        <v>42</v>
      </c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3"/>
      <c r="BW24" s="34" t="s">
        <v>17</v>
      </c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6"/>
      <c r="CM24" s="37"/>
      <c r="CN24" s="37"/>
      <c r="CO24" s="37"/>
      <c r="CP24" s="20"/>
      <c r="CQ24" s="20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11"/>
      <c r="DD24" s="11"/>
      <c r="DE24" s="11"/>
    </row>
    <row r="25" spans="1:109" s="5" customFormat="1">
      <c r="A25" s="31" t="s">
        <v>30</v>
      </c>
      <c r="B25" s="31"/>
      <c r="C25" s="31"/>
      <c r="D25" s="31"/>
      <c r="E25" s="31"/>
      <c r="F25" s="31"/>
      <c r="G25" s="31"/>
      <c r="H25" s="31"/>
      <c r="I25" s="6"/>
      <c r="J25" s="32" t="s">
        <v>43</v>
      </c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3"/>
      <c r="BW25" s="34" t="s">
        <v>17</v>
      </c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6"/>
      <c r="CM25" s="37"/>
      <c r="CN25" s="37"/>
      <c r="CO25" s="37"/>
      <c r="CP25" s="20"/>
      <c r="CQ25" s="20"/>
      <c r="CR25" s="51">
        <v>73361</v>
      </c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11">
        <v>0</v>
      </c>
      <c r="DD25" s="11">
        <v>0</v>
      </c>
      <c r="DE25" s="11">
        <v>0</v>
      </c>
    </row>
    <row r="26" spans="1:109" s="5" customFormat="1">
      <c r="A26" s="31" t="s">
        <v>31</v>
      </c>
      <c r="B26" s="31"/>
      <c r="C26" s="31"/>
      <c r="D26" s="31"/>
      <c r="E26" s="31"/>
      <c r="F26" s="31"/>
      <c r="G26" s="31"/>
      <c r="H26" s="31"/>
      <c r="I26" s="6"/>
      <c r="J26" s="32" t="s">
        <v>44</v>
      </c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3"/>
      <c r="BW26" s="34" t="s">
        <v>17</v>
      </c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6"/>
      <c r="CM26" s="37"/>
      <c r="CN26" s="37"/>
      <c r="CO26" s="37"/>
      <c r="CP26" s="20"/>
      <c r="CQ26" s="20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11"/>
      <c r="DD26" s="11"/>
      <c r="DE26" s="11"/>
    </row>
    <row r="27" spans="1:109" s="5" customFormat="1">
      <c r="A27" s="38" t="s">
        <v>32</v>
      </c>
      <c r="B27" s="38"/>
      <c r="C27" s="38"/>
      <c r="D27" s="38"/>
      <c r="E27" s="38"/>
      <c r="F27" s="38"/>
      <c r="G27" s="38"/>
      <c r="H27" s="38"/>
      <c r="I27" s="8"/>
      <c r="J27" s="39" t="s">
        <v>45</v>
      </c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40"/>
      <c r="BW27" s="46" t="s">
        <v>17</v>
      </c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8"/>
      <c r="CM27" s="49"/>
      <c r="CN27" s="49"/>
      <c r="CO27" s="49"/>
      <c r="CP27" s="19"/>
      <c r="CQ27" s="19"/>
      <c r="CR27" s="50">
        <f>CR21+CR22+CR23+CR25-CR26</f>
        <v>-53576</v>
      </c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10">
        <f>DC21+DC22+DC23+DC25-DC26</f>
        <v>-4385.9728103990637</v>
      </c>
      <c r="DD27" s="10">
        <f>DD21+DD22+DD23+DD25-DD26</f>
        <v>-4824.5700914389708</v>
      </c>
      <c r="DE27" s="10">
        <f>DE21+DE22+DE23-DE26+DE25</f>
        <v>-5307.0271005828681</v>
      </c>
    </row>
    <row r="28" spans="1:109" s="5" customFormat="1">
      <c r="A28" s="31" t="s">
        <v>33</v>
      </c>
      <c r="B28" s="31"/>
      <c r="C28" s="31"/>
      <c r="D28" s="31"/>
      <c r="E28" s="31"/>
      <c r="F28" s="31"/>
      <c r="G28" s="31"/>
      <c r="H28" s="31"/>
      <c r="I28" s="6"/>
      <c r="J28" s="32" t="s">
        <v>46</v>
      </c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3"/>
      <c r="BW28" s="34" t="s">
        <v>17</v>
      </c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6"/>
      <c r="CM28" s="45"/>
      <c r="CN28" s="45"/>
      <c r="CO28" s="45"/>
      <c r="CP28" s="20"/>
      <c r="CQ28" s="20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11"/>
      <c r="DD28" s="11"/>
      <c r="DE28" s="11"/>
    </row>
    <row r="29" spans="1:109" s="5" customFormat="1" ht="36" customHeight="1">
      <c r="A29" s="31" t="s">
        <v>34</v>
      </c>
      <c r="B29" s="31"/>
      <c r="C29" s="31"/>
      <c r="D29" s="31"/>
      <c r="E29" s="31"/>
      <c r="F29" s="31"/>
      <c r="G29" s="31"/>
      <c r="H29" s="31"/>
      <c r="I29" s="6"/>
      <c r="J29" s="32" t="s">
        <v>47</v>
      </c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3"/>
      <c r="BW29" s="34" t="s">
        <v>17</v>
      </c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6"/>
      <c r="CM29" s="37"/>
      <c r="CN29" s="37"/>
      <c r="CO29" s="37"/>
      <c r="CP29" s="18"/>
      <c r="CQ29" s="18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11"/>
      <c r="DD29" s="11"/>
      <c r="DE29" s="11"/>
    </row>
    <row r="30" spans="1:109" s="5" customFormat="1" ht="30.75" customHeight="1">
      <c r="A30" s="31" t="s">
        <v>35</v>
      </c>
      <c r="B30" s="31"/>
      <c r="C30" s="31"/>
      <c r="D30" s="31"/>
      <c r="E30" s="31"/>
      <c r="F30" s="31"/>
      <c r="G30" s="31"/>
      <c r="H30" s="31"/>
      <c r="I30" s="6"/>
      <c r="J30" s="32" t="s">
        <v>48</v>
      </c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3"/>
      <c r="BW30" s="34" t="s">
        <v>17</v>
      </c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6"/>
      <c r="CM30" s="37"/>
      <c r="CN30" s="37"/>
      <c r="CO30" s="37"/>
      <c r="CP30" s="18"/>
      <c r="CQ30" s="18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11"/>
      <c r="DD30" s="11"/>
      <c r="DE30" s="11"/>
    </row>
    <row r="31" spans="1:109" s="5" customFormat="1" ht="18.399999999999999" customHeight="1">
      <c r="A31" s="31" t="s">
        <v>36</v>
      </c>
      <c r="B31" s="31"/>
      <c r="C31" s="31"/>
      <c r="D31" s="31"/>
      <c r="E31" s="31"/>
      <c r="F31" s="31"/>
      <c r="G31" s="31"/>
      <c r="H31" s="31"/>
      <c r="I31" s="6"/>
      <c r="J31" s="32" t="s">
        <v>49</v>
      </c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3"/>
      <c r="BW31" s="34" t="s">
        <v>17</v>
      </c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6"/>
      <c r="CM31" s="37"/>
      <c r="CN31" s="37"/>
      <c r="CO31" s="37"/>
      <c r="CP31" s="18"/>
      <c r="CQ31" s="18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11"/>
      <c r="DD31" s="11"/>
      <c r="DE31" s="11"/>
    </row>
    <row r="32" spans="1:109" s="5" customFormat="1">
      <c r="A32" s="31" t="s">
        <v>37</v>
      </c>
      <c r="B32" s="31"/>
      <c r="C32" s="31"/>
      <c r="D32" s="31"/>
      <c r="E32" s="31"/>
      <c r="F32" s="31"/>
      <c r="G32" s="31"/>
      <c r="H32" s="31"/>
      <c r="I32" s="6"/>
      <c r="J32" s="32" t="s">
        <v>50</v>
      </c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3"/>
      <c r="BW32" s="34" t="s">
        <v>17</v>
      </c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6"/>
      <c r="CM32" s="37"/>
      <c r="CN32" s="37"/>
      <c r="CO32" s="37"/>
      <c r="CP32" s="18"/>
      <c r="CQ32" s="18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11"/>
      <c r="DD32" s="11"/>
      <c r="DE32" s="11"/>
    </row>
    <row r="33" spans="1:109" s="5" customFormat="1">
      <c r="A33" s="38" t="s">
        <v>38</v>
      </c>
      <c r="B33" s="38"/>
      <c r="C33" s="38"/>
      <c r="D33" s="38"/>
      <c r="E33" s="38"/>
      <c r="F33" s="38"/>
      <c r="G33" s="38"/>
      <c r="H33" s="38"/>
      <c r="I33" s="8"/>
      <c r="J33" s="39" t="s">
        <v>51</v>
      </c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40"/>
      <c r="BW33" s="46" t="s">
        <v>17</v>
      </c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8"/>
      <c r="CM33" s="49"/>
      <c r="CN33" s="49"/>
      <c r="CO33" s="49"/>
      <c r="CP33" s="19"/>
      <c r="CQ33" s="19"/>
      <c r="CR33" s="50">
        <f>CR27+CR28+CR30+CR32</f>
        <v>-53576</v>
      </c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10">
        <f>DC27-DC28</f>
        <v>-4385.9728103990637</v>
      </c>
      <c r="DD33" s="10">
        <f>DD27-DD28</f>
        <v>-4824.5700914389708</v>
      </c>
      <c r="DE33" s="10">
        <f>DE27-DE28</f>
        <v>-5307.0271005828681</v>
      </c>
    </row>
  </sheetData>
  <mergeCells count="182">
    <mergeCell ref="A1:DE1"/>
    <mergeCell ref="A2:DE2"/>
    <mergeCell ref="CR29:DB29"/>
    <mergeCell ref="CR30:DB30"/>
    <mergeCell ref="CR17:DB17"/>
    <mergeCell ref="CR18:DB18"/>
    <mergeCell ref="CR19:DB19"/>
    <mergeCell ref="CR20:DB20"/>
    <mergeCell ref="CR31:DB31"/>
    <mergeCell ref="CR32:DB32"/>
    <mergeCell ref="CR33:DB33"/>
    <mergeCell ref="CR23:DB23"/>
    <mergeCell ref="CR24:DB24"/>
    <mergeCell ref="CR25:DB25"/>
    <mergeCell ref="CR26:DB26"/>
    <mergeCell ref="CR27:DB27"/>
    <mergeCell ref="CR28:DB28"/>
    <mergeCell ref="CM17:CO17"/>
    <mergeCell ref="CM18:CO18"/>
    <mergeCell ref="CM19:CO19"/>
    <mergeCell ref="CM13:CO13"/>
    <mergeCell ref="CM14:CO14"/>
    <mergeCell ref="CM15:CO15"/>
    <mergeCell ref="CM16:CO16"/>
    <mergeCell ref="A29:H29"/>
    <mergeCell ref="CR5:DB5"/>
    <mergeCell ref="CR6:DB6"/>
    <mergeCell ref="CR7:DB7"/>
    <mergeCell ref="CR8:DB8"/>
    <mergeCell ref="CR9:DB9"/>
    <mergeCell ref="CR10:DB10"/>
    <mergeCell ref="CR21:DB21"/>
    <mergeCell ref="CR22:DB22"/>
    <mergeCell ref="CR11:DB11"/>
    <mergeCell ref="CR12:DB12"/>
    <mergeCell ref="CR13:DB13"/>
    <mergeCell ref="CR14:DB14"/>
    <mergeCell ref="CR15:DB15"/>
    <mergeCell ref="CR16:DB16"/>
    <mergeCell ref="BW17:CL17"/>
    <mergeCell ref="BW16:CL16"/>
    <mergeCell ref="A33:H33"/>
    <mergeCell ref="J33:BV33"/>
    <mergeCell ref="BW33:CL33"/>
    <mergeCell ref="CM33:CO33"/>
    <mergeCell ref="BW32:CL32"/>
    <mergeCell ref="CM32:CO32"/>
    <mergeCell ref="A31:H31"/>
    <mergeCell ref="A32:H32"/>
    <mergeCell ref="J32:BV32"/>
    <mergeCell ref="J31:BV31"/>
    <mergeCell ref="A27:H27"/>
    <mergeCell ref="J27:BV27"/>
    <mergeCell ref="BW29:CL29"/>
    <mergeCell ref="CM29:CO29"/>
    <mergeCell ref="A30:H30"/>
    <mergeCell ref="J30:BV30"/>
    <mergeCell ref="BW30:CL30"/>
    <mergeCell ref="CM30:CO30"/>
    <mergeCell ref="BW27:CL27"/>
    <mergeCell ref="J29:BV29"/>
    <mergeCell ref="BW31:CL31"/>
    <mergeCell ref="CM31:CO31"/>
    <mergeCell ref="CM27:CO27"/>
    <mergeCell ref="A28:H28"/>
    <mergeCell ref="J28:BV28"/>
    <mergeCell ref="BW28:CL28"/>
    <mergeCell ref="CM28:CO28"/>
    <mergeCell ref="A26:H26"/>
    <mergeCell ref="J26:BV26"/>
    <mergeCell ref="BW26:CL26"/>
    <mergeCell ref="CM26:CO26"/>
    <mergeCell ref="A25:H25"/>
    <mergeCell ref="J25:BV25"/>
    <mergeCell ref="BW25:CL25"/>
    <mergeCell ref="CM25:CO25"/>
    <mergeCell ref="J22:BV22"/>
    <mergeCell ref="BW22:CL22"/>
    <mergeCell ref="A24:H24"/>
    <mergeCell ref="J24:BV24"/>
    <mergeCell ref="BW24:CL24"/>
    <mergeCell ref="CM24:CO24"/>
    <mergeCell ref="A23:H23"/>
    <mergeCell ref="J23:BV23"/>
    <mergeCell ref="BW23:CL23"/>
    <mergeCell ref="CM23:CO23"/>
    <mergeCell ref="A20:H20"/>
    <mergeCell ref="J20:BV20"/>
    <mergeCell ref="BW20:CL20"/>
    <mergeCell ref="CM20:CO20"/>
    <mergeCell ref="CM22:CO22"/>
    <mergeCell ref="A21:H21"/>
    <mergeCell ref="J21:BV21"/>
    <mergeCell ref="BW21:CL21"/>
    <mergeCell ref="CM21:CO21"/>
    <mergeCell ref="A22:H22"/>
    <mergeCell ref="A18:H18"/>
    <mergeCell ref="J18:BV18"/>
    <mergeCell ref="BW18:CL18"/>
    <mergeCell ref="A19:H19"/>
    <mergeCell ref="J19:BV19"/>
    <mergeCell ref="BW19:CL19"/>
    <mergeCell ref="A17:H17"/>
    <mergeCell ref="J17:BV17"/>
    <mergeCell ref="A16:H16"/>
    <mergeCell ref="J16:BV16"/>
    <mergeCell ref="BW11:CL11"/>
    <mergeCell ref="A15:H15"/>
    <mergeCell ref="J15:BV15"/>
    <mergeCell ref="BW15:CL15"/>
    <mergeCell ref="A14:H14"/>
    <mergeCell ref="J14:BV14"/>
    <mergeCell ref="BW14:CL14"/>
    <mergeCell ref="CM11:CO11"/>
    <mergeCell ref="A12:H12"/>
    <mergeCell ref="J12:BV12"/>
    <mergeCell ref="BW12:CL12"/>
    <mergeCell ref="CM12:CO12"/>
    <mergeCell ref="A13:H13"/>
    <mergeCell ref="J13:BV13"/>
    <mergeCell ref="BW13:CL13"/>
    <mergeCell ref="A11:H11"/>
    <mergeCell ref="CR4:DB4"/>
    <mergeCell ref="CP8:CQ8"/>
    <mergeCell ref="A6:H6"/>
    <mergeCell ref="J6:BV6"/>
    <mergeCell ref="BW6:CL6"/>
    <mergeCell ref="CM6:CO6"/>
    <mergeCell ref="A5:H5"/>
    <mergeCell ref="J5:BV5"/>
    <mergeCell ref="BW5:CL5"/>
    <mergeCell ref="CM5:CO5"/>
    <mergeCell ref="A8:H8"/>
    <mergeCell ref="J8:BV8"/>
    <mergeCell ref="BW8:CL8"/>
    <mergeCell ref="CM8:CO8"/>
    <mergeCell ref="A7:H7"/>
    <mergeCell ref="J7:BV7"/>
    <mergeCell ref="BW7:CL7"/>
    <mergeCell ref="CM7:CO7"/>
    <mergeCell ref="CP9:CQ9"/>
    <mergeCell ref="CP10:CQ10"/>
    <mergeCell ref="CP11:CQ11"/>
    <mergeCell ref="CP4:CQ4"/>
    <mergeCell ref="CP5:CQ5"/>
    <mergeCell ref="CP6:CQ6"/>
    <mergeCell ref="CP7:CQ7"/>
    <mergeCell ref="A4:H4"/>
    <mergeCell ref="I4:BV4"/>
    <mergeCell ref="BW4:CL4"/>
    <mergeCell ref="CM4:CO4"/>
    <mergeCell ref="J11:BV11"/>
    <mergeCell ref="A10:H10"/>
    <mergeCell ref="J10:BV10"/>
    <mergeCell ref="BW10:CL10"/>
    <mergeCell ref="CM10:CO10"/>
    <mergeCell ref="A9:H9"/>
    <mergeCell ref="J9:BV9"/>
    <mergeCell ref="BW9:CL9"/>
    <mergeCell ref="CM9:CO9"/>
    <mergeCell ref="CP20:CQ20"/>
    <mergeCell ref="CP21:CQ21"/>
    <mergeCell ref="CP22:CQ22"/>
    <mergeCell ref="CP23:CQ23"/>
    <mergeCell ref="CP16:CQ16"/>
    <mergeCell ref="CP17:CQ17"/>
    <mergeCell ref="CP18:CQ18"/>
    <mergeCell ref="CP19:CQ19"/>
    <mergeCell ref="CP12:CQ12"/>
    <mergeCell ref="CP13:CQ13"/>
    <mergeCell ref="CP14:CQ14"/>
    <mergeCell ref="CP15:CQ15"/>
    <mergeCell ref="CP32:CQ32"/>
    <mergeCell ref="CP33:CQ33"/>
    <mergeCell ref="CP28:CQ28"/>
    <mergeCell ref="CP29:CQ29"/>
    <mergeCell ref="CP30:CQ30"/>
    <mergeCell ref="CP31:CQ31"/>
    <mergeCell ref="CP24:CQ24"/>
    <mergeCell ref="CP25:CQ25"/>
    <mergeCell ref="CP26:CQ26"/>
    <mergeCell ref="CP27:CQ27"/>
  </mergeCells>
  <phoneticPr fontId="0" type="noConversion"/>
  <pageMargins left="0.19685039370078741" right="0.19685039370078741" top="7.874015748031496E-2" bottom="7.874015748031496E-2" header="0.19685039370078741" footer="0.19685039370078741"/>
  <pageSetup paperSize="9" scale="97" orientation="landscape" r:id="rId1"/>
  <headerFooter alignWithMargins="0"/>
  <rowBreaks count="1" manualBreakCount="1">
    <brk id="33" max="14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B52"/>
  <sheetViews>
    <sheetView tabSelected="1" zoomScale="90" zoomScaleNormal="90" zoomScaleSheetLayoutView="100" workbookViewId="0">
      <selection activeCell="FN1" sqref="FN1:GU1048576"/>
    </sheetView>
  </sheetViews>
  <sheetFormatPr defaultColWidth="0.85546875" defaultRowHeight="12.75"/>
  <cols>
    <col min="1" max="1" width="0.85546875" style="3"/>
    <col min="2" max="4" width="0.85546875" style="3" customWidth="1"/>
    <col min="5" max="5" width="0.85546875" style="3" hidden="1" customWidth="1"/>
    <col min="6" max="32" width="0.85546875" style="3"/>
    <col min="33" max="45" width="0.85546875" style="3" customWidth="1"/>
    <col min="46" max="46" width="0.28515625" style="3" customWidth="1"/>
    <col min="47" max="54" width="0.85546875" style="3" hidden="1" customWidth="1"/>
    <col min="55" max="55" width="3.5703125" style="3" hidden="1" customWidth="1"/>
    <col min="56" max="57" width="0.85546875" style="3" hidden="1" customWidth="1"/>
    <col min="58" max="78" width="0.85546875" style="3"/>
    <col min="79" max="79" width="2.42578125" style="3" customWidth="1"/>
    <col min="80" max="87" width="0.85546875" style="3"/>
    <col min="88" max="88" width="3.28515625" style="3" customWidth="1"/>
    <col min="89" max="96" width="0.85546875" style="3"/>
    <col min="97" max="97" width="4.42578125" style="3" customWidth="1"/>
    <col min="98" max="105" width="0.85546875" style="3"/>
    <col min="106" max="106" width="2.42578125" style="3" customWidth="1"/>
    <col min="107" max="114" width="0.85546875" style="3"/>
    <col min="115" max="115" width="3.140625" style="3" customWidth="1"/>
    <col min="116" max="123" width="0.85546875" style="3"/>
    <col min="124" max="124" width="3.42578125" style="3" customWidth="1"/>
    <col min="125" max="139" width="0.85546875" style="3"/>
    <col min="140" max="140" width="2.7109375" style="3" customWidth="1"/>
    <col min="141" max="158" width="0.85546875" style="3"/>
    <col min="159" max="159" width="3.140625" style="3" customWidth="1"/>
    <col min="160" max="166" width="0.85546875" style="3"/>
    <col min="167" max="167" width="4.28515625" style="3" customWidth="1"/>
    <col min="168" max="169" width="0.85546875" style="3"/>
    <col min="170" max="203" width="0" style="3" hidden="1" customWidth="1"/>
    <col min="204" max="16384" width="0.85546875" style="3"/>
  </cols>
  <sheetData>
    <row r="1" spans="1:186" ht="15">
      <c r="A1" s="1"/>
      <c r="B1" s="80" t="s">
        <v>83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1"/>
    </row>
    <row r="2" spans="1:186">
      <c r="A2" s="81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3"/>
      <c r="BF2" s="81" t="s">
        <v>1</v>
      </c>
      <c r="BG2" s="82"/>
      <c r="BH2" s="82"/>
      <c r="BI2" s="82"/>
      <c r="BJ2" s="82"/>
      <c r="BK2" s="82"/>
      <c r="BL2" s="82"/>
      <c r="BM2" s="82"/>
      <c r="BN2" s="82"/>
      <c r="BO2" s="83"/>
      <c r="BP2" s="87" t="s">
        <v>2</v>
      </c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/>
      <c r="EZ2" s="88"/>
      <c r="FA2" s="88"/>
      <c r="FB2" s="88"/>
      <c r="FC2" s="88"/>
      <c r="FD2" s="88"/>
      <c r="FE2" s="88"/>
      <c r="FF2" s="88"/>
      <c r="FG2" s="88"/>
      <c r="FH2" s="88"/>
      <c r="FI2" s="88"/>
      <c r="FJ2" s="88"/>
      <c r="FK2" s="89"/>
    </row>
    <row r="3" spans="1:186" ht="93" customHeight="1">
      <c r="A3" s="90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2"/>
      <c r="BF3" s="84"/>
      <c r="BG3" s="85"/>
      <c r="BH3" s="85"/>
      <c r="BI3" s="85"/>
      <c r="BJ3" s="85"/>
      <c r="BK3" s="85"/>
      <c r="BL3" s="85"/>
      <c r="BM3" s="85"/>
      <c r="BN3" s="85"/>
      <c r="BO3" s="86"/>
      <c r="BP3" s="99" t="s">
        <v>11</v>
      </c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1"/>
      <c r="CB3" s="99" t="s">
        <v>12</v>
      </c>
      <c r="CC3" s="100"/>
      <c r="CD3" s="100"/>
      <c r="CE3" s="100"/>
      <c r="CF3" s="100"/>
      <c r="CG3" s="100"/>
      <c r="CH3" s="100"/>
      <c r="CI3" s="100"/>
      <c r="CJ3" s="101"/>
      <c r="CK3" s="99" t="s">
        <v>3</v>
      </c>
      <c r="CL3" s="100"/>
      <c r="CM3" s="100"/>
      <c r="CN3" s="100"/>
      <c r="CO3" s="100"/>
      <c r="CP3" s="100"/>
      <c r="CQ3" s="100"/>
      <c r="CR3" s="100"/>
      <c r="CS3" s="101"/>
      <c r="CT3" s="99" t="s">
        <v>10</v>
      </c>
      <c r="CU3" s="100"/>
      <c r="CV3" s="100"/>
      <c r="CW3" s="100"/>
      <c r="CX3" s="100"/>
      <c r="CY3" s="100"/>
      <c r="CZ3" s="100"/>
      <c r="DA3" s="100"/>
      <c r="DB3" s="101"/>
      <c r="DC3" s="99" t="s">
        <v>4</v>
      </c>
      <c r="DD3" s="100"/>
      <c r="DE3" s="100"/>
      <c r="DF3" s="100"/>
      <c r="DG3" s="100"/>
      <c r="DH3" s="100"/>
      <c r="DI3" s="100"/>
      <c r="DJ3" s="100"/>
      <c r="DK3" s="101"/>
      <c r="DL3" s="99" t="s">
        <v>6</v>
      </c>
      <c r="DM3" s="100"/>
      <c r="DN3" s="100"/>
      <c r="DO3" s="100"/>
      <c r="DP3" s="100"/>
      <c r="DQ3" s="100"/>
      <c r="DR3" s="100"/>
      <c r="DS3" s="100"/>
      <c r="DT3" s="100"/>
      <c r="DU3" s="101"/>
      <c r="DV3" s="99" t="s">
        <v>5</v>
      </c>
      <c r="DW3" s="100"/>
      <c r="DX3" s="100"/>
      <c r="DY3" s="100"/>
      <c r="DZ3" s="100"/>
      <c r="EA3" s="100"/>
      <c r="EB3" s="100"/>
      <c r="EC3" s="100"/>
      <c r="ED3" s="100"/>
      <c r="EE3" s="100"/>
      <c r="EF3" s="100"/>
      <c r="EG3" s="100"/>
      <c r="EH3" s="100"/>
      <c r="EI3" s="100"/>
      <c r="EJ3" s="101"/>
      <c r="EK3" s="99" t="s">
        <v>8</v>
      </c>
      <c r="EL3" s="100"/>
      <c r="EM3" s="100"/>
      <c r="EN3" s="100"/>
      <c r="EO3" s="100"/>
      <c r="EP3" s="100"/>
      <c r="EQ3" s="100"/>
      <c r="ER3" s="100"/>
      <c r="ES3" s="101"/>
      <c r="ET3" s="99" t="s">
        <v>9</v>
      </c>
      <c r="EU3" s="100"/>
      <c r="EV3" s="100"/>
      <c r="EW3" s="100"/>
      <c r="EX3" s="100"/>
      <c r="EY3" s="100"/>
      <c r="EZ3" s="100"/>
      <c r="FA3" s="100"/>
      <c r="FB3" s="100"/>
      <c r="FC3" s="101"/>
      <c r="FD3" s="99" t="s">
        <v>7</v>
      </c>
      <c r="FE3" s="100"/>
      <c r="FF3" s="100"/>
      <c r="FG3" s="100"/>
      <c r="FH3" s="100"/>
      <c r="FI3" s="100"/>
      <c r="FJ3" s="100"/>
      <c r="FK3" s="101"/>
    </row>
    <row r="4" spans="1:186" ht="21.6" customHeight="1">
      <c r="A4" s="77" t="s">
        <v>72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9"/>
      <c r="BF4" s="93"/>
      <c r="BG4" s="94"/>
      <c r="BH4" s="94"/>
      <c r="BI4" s="94"/>
      <c r="BJ4" s="94"/>
      <c r="BK4" s="94"/>
      <c r="BL4" s="94"/>
      <c r="BM4" s="94"/>
      <c r="BN4" s="94"/>
      <c r="BO4" s="95"/>
      <c r="BP4" s="93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5"/>
      <c r="CB4" s="93"/>
      <c r="CC4" s="94"/>
      <c r="CD4" s="94"/>
      <c r="CE4" s="94"/>
      <c r="CF4" s="94"/>
      <c r="CG4" s="94"/>
      <c r="CH4" s="94"/>
      <c r="CI4" s="94"/>
      <c r="CJ4" s="95"/>
      <c r="CK4" s="93"/>
      <c r="CL4" s="94"/>
      <c r="CM4" s="94"/>
      <c r="CN4" s="94"/>
      <c r="CO4" s="94"/>
      <c r="CP4" s="94"/>
      <c r="CQ4" s="94"/>
      <c r="CR4" s="94"/>
      <c r="CS4" s="95"/>
      <c r="CT4" s="93"/>
      <c r="CU4" s="94"/>
      <c r="CV4" s="94"/>
      <c r="CW4" s="94"/>
      <c r="CX4" s="94"/>
      <c r="CY4" s="94"/>
      <c r="CZ4" s="94"/>
      <c r="DA4" s="94"/>
      <c r="DB4" s="95"/>
      <c r="DC4" s="93"/>
      <c r="DD4" s="94"/>
      <c r="DE4" s="94"/>
      <c r="DF4" s="94"/>
      <c r="DG4" s="94"/>
      <c r="DH4" s="94"/>
      <c r="DI4" s="94"/>
      <c r="DJ4" s="94"/>
      <c r="DK4" s="95"/>
      <c r="DL4" s="93"/>
      <c r="DM4" s="94"/>
      <c r="DN4" s="94"/>
      <c r="DO4" s="94"/>
      <c r="DP4" s="94"/>
      <c r="DQ4" s="94"/>
      <c r="DR4" s="94"/>
      <c r="DS4" s="94"/>
      <c r="DT4" s="94"/>
      <c r="DU4" s="95"/>
      <c r="DV4" s="96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8"/>
      <c r="EK4" s="93"/>
      <c r="EL4" s="94"/>
      <c r="EM4" s="94"/>
      <c r="EN4" s="94"/>
      <c r="EO4" s="94"/>
      <c r="EP4" s="94"/>
      <c r="EQ4" s="94"/>
      <c r="ER4" s="94"/>
      <c r="ES4" s="95"/>
      <c r="ET4" s="93"/>
      <c r="EU4" s="94"/>
      <c r="EV4" s="94"/>
      <c r="EW4" s="94"/>
      <c r="EX4" s="94"/>
      <c r="EY4" s="94"/>
      <c r="EZ4" s="94"/>
      <c r="FA4" s="94"/>
      <c r="FB4" s="94"/>
      <c r="FC4" s="95"/>
      <c r="FD4" s="93"/>
      <c r="FE4" s="94"/>
      <c r="FF4" s="94"/>
      <c r="FG4" s="94"/>
      <c r="FH4" s="94"/>
      <c r="FI4" s="94"/>
      <c r="FJ4" s="94"/>
      <c r="FK4" s="95"/>
    </row>
    <row r="5" spans="1:186" ht="28.5" customHeight="1">
      <c r="A5" s="74" t="s">
        <v>70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6"/>
      <c r="BF5" s="62">
        <f t="shared" ref="BF5:BF14" si="0">CB5+CK5+CT5+DC5+DL5+ET5+FD5</f>
        <v>182055</v>
      </c>
      <c r="BG5" s="63"/>
      <c r="BH5" s="63"/>
      <c r="BI5" s="63"/>
      <c r="BJ5" s="63"/>
      <c r="BK5" s="63"/>
      <c r="BL5" s="63"/>
      <c r="BM5" s="63"/>
      <c r="BN5" s="63"/>
      <c r="BO5" s="64"/>
      <c r="BP5" s="56">
        <v>0</v>
      </c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8"/>
      <c r="CB5" s="59">
        <f>40070*FN5</f>
        <v>32544.194195980457</v>
      </c>
      <c r="CC5" s="60"/>
      <c r="CD5" s="60"/>
      <c r="CE5" s="60"/>
      <c r="CF5" s="60"/>
      <c r="CG5" s="60"/>
      <c r="CH5" s="60"/>
      <c r="CI5" s="60"/>
      <c r="CJ5" s="61"/>
      <c r="CK5" s="59">
        <f>13125*FN5</f>
        <v>10659.908880016061</v>
      </c>
      <c r="CL5" s="60"/>
      <c r="CM5" s="60"/>
      <c r="CN5" s="60"/>
      <c r="CO5" s="60"/>
      <c r="CP5" s="60"/>
      <c r="CQ5" s="60"/>
      <c r="CR5" s="60"/>
      <c r="CS5" s="61"/>
      <c r="CT5" s="59">
        <f>4044*FN5</f>
        <v>3284.4702103455197</v>
      </c>
      <c r="CU5" s="60"/>
      <c r="CV5" s="60"/>
      <c r="CW5" s="60"/>
      <c r="CX5" s="60"/>
      <c r="CY5" s="60"/>
      <c r="CZ5" s="60"/>
      <c r="DA5" s="60"/>
      <c r="DB5" s="61"/>
      <c r="DC5" s="59">
        <f>9065*FN5</f>
        <v>7362.4437331310919</v>
      </c>
      <c r="DD5" s="60"/>
      <c r="DE5" s="60"/>
      <c r="DF5" s="60"/>
      <c r="DG5" s="60"/>
      <c r="DH5" s="60"/>
      <c r="DI5" s="60"/>
      <c r="DJ5" s="60"/>
      <c r="DK5" s="61"/>
      <c r="DL5" s="59">
        <f>47006*FN5</f>
        <v>38177.499185831235</v>
      </c>
      <c r="DM5" s="60"/>
      <c r="DN5" s="60"/>
      <c r="DO5" s="60"/>
      <c r="DP5" s="60"/>
      <c r="DQ5" s="60"/>
      <c r="DR5" s="60"/>
      <c r="DS5" s="60"/>
      <c r="DT5" s="60"/>
      <c r="DU5" s="61"/>
      <c r="DV5" s="59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1"/>
      <c r="EK5" s="59"/>
      <c r="EL5" s="60"/>
      <c r="EM5" s="60"/>
      <c r="EN5" s="60"/>
      <c r="EO5" s="60"/>
      <c r="EP5" s="60"/>
      <c r="EQ5" s="60"/>
      <c r="ER5" s="60"/>
      <c r="ES5" s="61"/>
      <c r="ET5" s="59"/>
      <c r="EU5" s="60"/>
      <c r="EV5" s="60"/>
      <c r="EW5" s="60"/>
      <c r="EX5" s="60"/>
      <c r="EY5" s="60"/>
      <c r="EZ5" s="60"/>
      <c r="FA5" s="60"/>
      <c r="FB5" s="60"/>
      <c r="FC5" s="61"/>
      <c r="FD5" s="59">
        <f>(106403+4442)*FN5</f>
        <v>90026.483794695625</v>
      </c>
      <c r="FE5" s="60"/>
      <c r="FF5" s="60"/>
      <c r="FG5" s="60"/>
      <c r="FH5" s="60"/>
      <c r="FI5" s="60"/>
      <c r="FJ5" s="60"/>
      <c r="FK5" s="61"/>
      <c r="FN5" s="102">
        <f>182055/224155</f>
        <v>0.81218353371550933</v>
      </c>
      <c r="FO5" s="102"/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</row>
    <row r="6" spans="1:186" ht="28.5" hidden="1" customHeight="1">
      <c r="A6" s="14"/>
      <c r="B6" s="75" t="s">
        <v>53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6"/>
      <c r="BF6" s="62">
        <f t="shared" si="0"/>
        <v>0</v>
      </c>
      <c r="BG6" s="63"/>
      <c r="BH6" s="63"/>
      <c r="BI6" s="63"/>
      <c r="BJ6" s="63"/>
      <c r="BK6" s="63"/>
      <c r="BL6" s="63"/>
      <c r="BM6" s="63"/>
      <c r="BN6" s="63"/>
      <c r="BO6" s="64"/>
      <c r="BP6" s="56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8"/>
      <c r="CB6" s="59"/>
      <c r="CC6" s="60"/>
      <c r="CD6" s="60"/>
      <c r="CE6" s="60"/>
      <c r="CF6" s="60"/>
      <c r="CG6" s="60"/>
      <c r="CH6" s="60"/>
      <c r="CI6" s="60"/>
      <c r="CJ6" s="61"/>
      <c r="CK6" s="59"/>
      <c r="CL6" s="60"/>
      <c r="CM6" s="60"/>
      <c r="CN6" s="60"/>
      <c r="CO6" s="60"/>
      <c r="CP6" s="60"/>
      <c r="CQ6" s="60"/>
      <c r="CR6" s="60"/>
      <c r="CS6" s="61"/>
      <c r="CT6" s="59"/>
      <c r="CU6" s="60"/>
      <c r="CV6" s="60"/>
      <c r="CW6" s="60"/>
      <c r="CX6" s="60"/>
      <c r="CY6" s="60"/>
      <c r="CZ6" s="60"/>
      <c r="DA6" s="60"/>
      <c r="DB6" s="61"/>
      <c r="DC6" s="59"/>
      <c r="DD6" s="60"/>
      <c r="DE6" s="60"/>
      <c r="DF6" s="60"/>
      <c r="DG6" s="60"/>
      <c r="DH6" s="60"/>
      <c r="DI6" s="60"/>
      <c r="DJ6" s="60"/>
      <c r="DK6" s="61"/>
      <c r="DL6" s="59"/>
      <c r="DM6" s="60"/>
      <c r="DN6" s="60"/>
      <c r="DO6" s="60"/>
      <c r="DP6" s="60"/>
      <c r="DQ6" s="60"/>
      <c r="DR6" s="60"/>
      <c r="DS6" s="60"/>
      <c r="DT6" s="60"/>
      <c r="DU6" s="61"/>
      <c r="DV6" s="59"/>
      <c r="DW6" s="60"/>
      <c r="DX6" s="60"/>
      <c r="DY6" s="60"/>
      <c r="DZ6" s="60"/>
      <c r="EA6" s="60"/>
      <c r="EB6" s="60"/>
      <c r="EC6" s="60"/>
      <c r="ED6" s="60"/>
      <c r="EE6" s="60"/>
      <c r="EF6" s="60"/>
      <c r="EG6" s="60"/>
      <c r="EH6" s="60"/>
      <c r="EI6" s="60"/>
      <c r="EJ6" s="61"/>
      <c r="EK6" s="59"/>
      <c r="EL6" s="60"/>
      <c r="EM6" s="60"/>
      <c r="EN6" s="60"/>
      <c r="EO6" s="60"/>
      <c r="EP6" s="60"/>
      <c r="EQ6" s="60"/>
      <c r="ER6" s="60"/>
      <c r="ES6" s="61"/>
      <c r="ET6" s="59"/>
      <c r="EU6" s="60"/>
      <c r="EV6" s="60"/>
      <c r="EW6" s="60"/>
      <c r="EX6" s="60"/>
      <c r="EY6" s="60"/>
      <c r="EZ6" s="60"/>
      <c r="FA6" s="60"/>
      <c r="FB6" s="60"/>
      <c r="FC6" s="61"/>
      <c r="FD6" s="59"/>
      <c r="FE6" s="60"/>
      <c r="FF6" s="60"/>
      <c r="FG6" s="60"/>
      <c r="FH6" s="60"/>
      <c r="FI6" s="60"/>
      <c r="FJ6" s="60"/>
      <c r="FK6" s="61"/>
      <c r="FN6" s="102"/>
      <c r="FO6" s="102"/>
      <c r="FP6" s="102"/>
      <c r="FQ6" s="102"/>
      <c r="FR6" s="102"/>
      <c r="FS6" s="102"/>
      <c r="FT6" s="102"/>
      <c r="FU6" s="102"/>
      <c r="FV6" s="102"/>
      <c r="FW6" s="102"/>
      <c r="FX6" s="102"/>
      <c r="FY6" s="102"/>
      <c r="FZ6" s="102"/>
      <c r="GA6" s="102"/>
      <c r="GB6" s="102"/>
      <c r="GC6" s="102"/>
      <c r="GD6" s="102"/>
    </row>
    <row r="7" spans="1:186" ht="17.649999999999999" customHeight="1">
      <c r="A7" s="74" t="s">
        <v>64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6"/>
      <c r="BF7" s="62">
        <f t="shared" si="0"/>
        <v>52294</v>
      </c>
      <c r="BG7" s="63"/>
      <c r="BH7" s="63"/>
      <c r="BI7" s="63"/>
      <c r="BJ7" s="63"/>
      <c r="BK7" s="63"/>
      <c r="BL7" s="63"/>
      <c r="BM7" s="63"/>
      <c r="BN7" s="63"/>
      <c r="BO7" s="64"/>
      <c r="BP7" s="56">
        <v>0</v>
      </c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8"/>
      <c r="CB7" s="59">
        <f>3713*FN7</f>
        <v>2809.951114327062</v>
      </c>
      <c r="CC7" s="60"/>
      <c r="CD7" s="60"/>
      <c r="CE7" s="60"/>
      <c r="CF7" s="60"/>
      <c r="CG7" s="60"/>
      <c r="CH7" s="60"/>
      <c r="CI7" s="60"/>
      <c r="CJ7" s="61"/>
      <c r="CK7" s="59">
        <f>18477*FN7</f>
        <v>13983.158292329956</v>
      </c>
      <c r="CL7" s="60"/>
      <c r="CM7" s="60"/>
      <c r="CN7" s="60"/>
      <c r="CO7" s="60"/>
      <c r="CP7" s="60"/>
      <c r="CQ7" s="60"/>
      <c r="CR7" s="60"/>
      <c r="CS7" s="61"/>
      <c r="CT7" s="59">
        <f>5747*FN7</f>
        <v>4349.2564109985524</v>
      </c>
      <c r="CU7" s="60"/>
      <c r="CV7" s="60"/>
      <c r="CW7" s="60"/>
      <c r="CX7" s="60"/>
      <c r="CY7" s="60"/>
      <c r="CZ7" s="60"/>
      <c r="DA7" s="60"/>
      <c r="DB7" s="61"/>
      <c r="DC7" s="59">
        <f>4416*FN7</f>
        <v>3341.9725615050652</v>
      </c>
      <c r="DD7" s="60"/>
      <c r="DE7" s="60"/>
      <c r="DF7" s="60"/>
      <c r="DG7" s="60"/>
      <c r="DH7" s="60"/>
      <c r="DI7" s="60"/>
      <c r="DJ7" s="60"/>
      <c r="DK7" s="61"/>
      <c r="DL7" s="59">
        <f>6827*FN7</f>
        <v>5166.5866570188127</v>
      </c>
      <c r="DM7" s="60"/>
      <c r="DN7" s="60"/>
      <c r="DO7" s="60"/>
      <c r="DP7" s="60"/>
      <c r="DQ7" s="60"/>
      <c r="DR7" s="60"/>
      <c r="DS7" s="60"/>
      <c r="DT7" s="60"/>
      <c r="DU7" s="61"/>
      <c r="DV7" s="59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1"/>
      <c r="EK7" s="59"/>
      <c r="EL7" s="60"/>
      <c r="EM7" s="60"/>
      <c r="EN7" s="60"/>
      <c r="EO7" s="60"/>
      <c r="EP7" s="60"/>
      <c r="EQ7" s="60"/>
      <c r="ER7" s="60"/>
      <c r="ES7" s="61"/>
      <c r="ET7" s="59"/>
      <c r="EU7" s="60"/>
      <c r="EV7" s="60"/>
      <c r="EW7" s="60"/>
      <c r="EX7" s="60"/>
      <c r="EY7" s="60"/>
      <c r="EZ7" s="60"/>
      <c r="FA7" s="60"/>
      <c r="FB7" s="60"/>
      <c r="FC7" s="61"/>
      <c r="FD7" s="59">
        <f>(27693+2228-1)*FN7</f>
        <v>22643.074963820549</v>
      </c>
      <c r="FE7" s="60"/>
      <c r="FF7" s="60"/>
      <c r="FG7" s="60"/>
      <c r="FH7" s="60"/>
      <c r="FI7" s="60"/>
      <c r="FJ7" s="60"/>
      <c r="FK7" s="61"/>
      <c r="FN7" s="102">
        <f>52294/69100</f>
        <v>0.7567872648335745</v>
      </c>
      <c r="FO7" s="102"/>
      <c r="FP7" s="102"/>
      <c r="FQ7" s="102"/>
      <c r="FR7" s="102"/>
      <c r="FS7" s="102"/>
      <c r="FT7" s="102"/>
      <c r="FU7" s="102"/>
      <c r="FV7" s="102"/>
      <c r="FW7" s="102"/>
      <c r="FX7" s="102"/>
      <c r="FY7" s="102"/>
      <c r="FZ7" s="102"/>
      <c r="GA7" s="102"/>
      <c r="GB7" s="102"/>
      <c r="GC7" s="102"/>
      <c r="GD7" s="102"/>
    </row>
    <row r="8" spans="1:186" ht="12.75" hidden="1" customHeight="1">
      <c r="A8" s="14"/>
      <c r="B8" s="72" t="s">
        <v>54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3"/>
      <c r="BF8" s="62">
        <f t="shared" si="0"/>
        <v>0</v>
      </c>
      <c r="BG8" s="63"/>
      <c r="BH8" s="63"/>
      <c r="BI8" s="63"/>
      <c r="BJ8" s="63"/>
      <c r="BK8" s="63"/>
      <c r="BL8" s="63"/>
      <c r="BM8" s="63"/>
      <c r="BN8" s="63"/>
      <c r="BO8" s="64"/>
      <c r="BP8" s="56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8"/>
      <c r="CB8" s="59"/>
      <c r="CC8" s="60"/>
      <c r="CD8" s="60"/>
      <c r="CE8" s="60"/>
      <c r="CF8" s="60"/>
      <c r="CG8" s="60"/>
      <c r="CH8" s="60"/>
      <c r="CI8" s="60"/>
      <c r="CJ8" s="61"/>
      <c r="CK8" s="59"/>
      <c r="CL8" s="60"/>
      <c r="CM8" s="60"/>
      <c r="CN8" s="60"/>
      <c r="CO8" s="60"/>
      <c r="CP8" s="60"/>
      <c r="CQ8" s="60"/>
      <c r="CR8" s="60"/>
      <c r="CS8" s="61"/>
      <c r="CT8" s="59"/>
      <c r="CU8" s="60"/>
      <c r="CV8" s="60"/>
      <c r="CW8" s="60"/>
      <c r="CX8" s="60"/>
      <c r="CY8" s="60"/>
      <c r="CZ8" s="60"/>
      <c r="DA8" s="60"/>
      <c r="DB8" s="61"/>
      <c r="DC8" s="59"/>
      <c r="DD8" s="60"/>
      <c r="DE8" s="60"/>
      <c r="DF8" s="60"/>
      <c r="DG8" s="60"/>
      <c r="DH8" s="60"/>
      <c r="DI8" s="60"/>
      <c r="DJ8" s="60"/>
      <c r="DK8" s="61"/>
      <c r="DL8" s="59"/>
      <c r="DM8" s="60"/>
      <c r="DN8" s="60"/>
      <c r="DO8" s="60"/>
      <c r="DP8" s="60"/>
      <c r="DQ8" s="60"/>
      <c r="DR8" s="60"/>
      <c r="DS8" s="60"/>
      <c r="DT8" s="60"/>
      <c r="DU8" s="61"/>
      <c r="DV8" s="59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1"/>
      <c r="EK8" s="59"/>
      <c r="EL8" s="60"/>
      <c r="EM8" s="60"/>
      <c r="EN8" s="60"/>
      <c r="EO8" s="60"/>
      <c r="EP8" s="60"/>
      <c r="EQ8" s="60"/>
      <c r="ER8" s="60"/>
      <c r="ES8" s="61"/>
      <c r="ET8" s="59"/>
      <c r="EU8" s="60"/>
      <c r="EV8" s="60"/>
      <c r="EW8" s="60"/>
      <c r="EX8" s="60"/>
      <c r="EY8" s="60"/>
      <c r="EZ8" s="60"/>
      <c r="FA8" s="60"/>
      <c r="FB8" s="60"/>
      <c r="FC8" s="61"/>
      <c r="FD8" s="59"/>
      <c r="FE8" s="60"/>
      <c r="FF8" s="60"/>
      <c r="FG8" s="60"/>
      <c r="FH8" s="60"/>
      <c r="FI8" s="60"/>
      <c r="FJ8" s="60"/>
      <c r="FK8" s="61"/>
      <c r="FN8" s="102"/>
      <c r="FO8" s="102"/>
      <c r="FP8" s="102"/>
      <c r="FQ8" s="102"/>
      <c r="FR8" s="102"/>
      <c r="FS8" s="102"/>
      <c r="FT8" s="102"/>
      <c r="FU8" s="102"/>
      <c r="FV8" s="102"/>
      <c r="FW8" s="102"/>
      <c r="FX8" s="102"/>
      <c r="FY8" s="102"/>
      <c r="FZ8" s="102"/>
      <c r="GA8" s="102"/>
      <c r="GB8" s="102"/>
      <c r="GC8" s="102"/>
      <c r="GD8" s="102"/>
    </row>
    <row r="9" spans="1:186" ht="24.75" customHeight="1">
      <c r="A9" s="74" t="s">
        <v>86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6"/>
      <c r="BF9" s="62">
        <f t="shared" si="0"/>
        <v>589.99577345731188</v>
      </c>
      <c r="BG9" s="63"/>
      <c r="BH9" s="63"/>
      <c r="BI9" s="63"/>
      <c r="BJ9" s="63"/>
      <c r="BK9" s="63"/>
      <c r="BL9" s="63"/>
      <c r="BM9" s="63"/>
      <c r="BN9" s="63"/>
      <c r="BO9" s="64"/>
      <c r="BP9" s="59">
        <v>0</v>
      </c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1"/>
      <c r="CB9" s="59">
        <f>352*FN9</f>
        <v>12.518294891921265</v>
      </c>
      <c r="CC9" s="60"/>
      <c r="CD9" s="60"/>
      <c r="CE9" s="60"/>
      <c r="CF9" s="60"/>
      <c r="CG9" s="60"/>
      <c r="CH9" s="60"/>
      <c r="CI9" s="60"/>
      <c r="CJ9" s="61"/>
      <c r="CK9" s="59">
        <f>6591*FN9</f>
        <v>234.39795918367346</v>
      </c>
      <c r="CL9" s="60"/>
      <c r="CM9" s="60"/>
      <c r="CN9" s="60"/>
      <c r="CO9" s="60"/>
      <c r="CP9" s="60"/>
      <c r="CQ9" s="60"/>
      <c r="CR9" s="60"/>
      <c r="CS9" s="61"/>
      <c r="CT9" s="59">
        <f>2104*FN9</f>
        <v>74.825262649438471</v>
      </c>
      <c r="CU9" s="60"/>
      <c r="CV9" s="60"/>
      <c r="CW9" s="60"/>
      <c r="CX9" s="60"/>
      <c r="CY9" s="60"/>
      <c r="CZ9" s="60"/>
      <c r="DA9" s="60"/>
      <c r="DB9" s="61"/>
      <c r="DC9" s="59">
        <f>207*FN9</f>
        <v>7.3616109165559713</v>
      </c>
      <c r="DD9" s="60"/>
      <c r="DE9" s="60"/>
      <c r="DF9" s="60"/>
      <c r="DG9" s="60"/>
      <c r="DH9" s="60"/>
      <c r="DI9" s="60"/>
      <c r="DJ9" s="60"/>
      <c r="DK9" s="61"/>
      <c r="DL9" s="59">
        <f>7308*FN9</f>
        <v>259.8968723584108</v>
      </c>
      <c r="DM9" s="60"/>
      <c r="DN9" s="60"/>
      <c r="DO9" s="60"/>
      <c r="DP9" s="60"/>
      <c r="DQ9" s="60"/>
      <c r="DR9" s="60"/>
      <c r="DS9" s="60"/>
      <c r="DT9" s="60"/>
      <c r="DU9" s="61"/>
      <c r="DV9" s="59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1"/>
      <c r="EK9" s="59"/>
      <c r="EL9" s="60"/>
      <c r="EM9" s="60"/>
      <c r="EN9" s="60"/>
      <c r="EO9" s="60"/>
      <c r="EP9" s="60"/>
      <c r="EQ9" s="60"/>
      <c r="ER9" s="60"/>
      <c r="ES9" s="61"/>
      <c r="ET9" s="59"/>
      <c r="EU9" s="60"/>
      <c r="EV9" s="60"/>
      <c r="EW9" s="60"/>
      <c r="EX9" s="60"/>
      <c r="EY9" s="60"/>
      <c r="EZ9" s="60"/>
      <c r="FA9" s="60"/>
      <c r="FB9" s="60"/>
      <c r="FC9" s="61"/>
      <c r="FD9" s="59">
        <f>28*FN9</f>
        <v>0.9957734573119188</v>
      </c>
      <c r="FE9" s="60"/>
      <c r="FF9" s="60"/>
      <c r="FG9" s="60"/>
      <c r="FH9" s="60"/>
      <c r="FI9" s="60"/>
      <c r="FJ9" s="60"/>
      <c r="FK9" s="61"/>
      <c r="FN9" s="102">
        <f>589/16562</f>
        <v>3.5563337761139957E-2</v>
      </c>
      <c r="FO9" s="102"/>
      <c r="FP9" s="102"/>
      <c r="FQ9" s="102"/>
      <c r="FR9" s="102"/>
      <c r="FS9" s="102"/>
      <c r="FT9" s="102"/>
      <c r="FU9" s="102"/>
      <c r="FV9" s="102"/>
      <c r="FW9" s="102"/>
      <c r="FX9" s="102"/>
      <c r="FY9" s="102"/>
      <c r="FZ9" s="102"/>
      <c r="GA9" s="102"/>
      <c r="GB9" s="102"/>
      <c r="GC9" s="102"/>
      <c r="GD9" s="102"/>
    </row>
    <row r="10" spans="1:186" ht="12.75" hidden="1" customHeight="1">
      <c r="A10" s="14"/>
      <c r="B10" s="75" t="s">
        <v>55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6"/>
      <c r="BF10" s="62">
        <f t="shared" si="0"/>
        <v>0</v>
      </c>
      <c r="BG10" s="63"/>
      <c r="BH10" s="63"/>
      <c r="BI10" s="63"/>
      <c r="BJ10" s="63"/>
      <c r="BK10" s="63"/>
      <c r="BL10" s="63"/>
      <c r="BM10" s="63"/>
      <c r="BN10" s="63"/>
      <c r="BO10" s="64"/>
      <c r="BP10" s="59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1"/>
      <c r="CB10" s="59"/>
      <c r="CC10" s="60"/>
      <c r="CD10" s="60"/>
      <c r="CE10" s="60"/>
      <c r="CF10" s="60"/>
      <c r="CG10" s="60"/>
      <c r="CH10" s="60"/>
      <c r="CI10" s="60"/>
      <c r="CJ10" s="61"/>
      <c r="CK10" s="59"/>
      <c r="CL10" s="60"/>
      <c r="CM10" s="60"/>
      <c r="CN10" s="60"/>
      <c r="CO10" s="60"/>
      <c r="CP10" s="60"/>
      <c r="CQ10" s="60"/>
      <c r="CR10" s="60"/>
      <c r="CS10" s="61"/>
      <c r="CT10" s="59"/>
      <c r="CU10" s="60"/>
      <c r="CV10" s="60"/>
      <c r="CW10" s="60"/>
      <c r="CX10" s="60"/>
      <c r="CY10" s="60"/>
      <c r="CZ10" s="60"/>
      <c r="DA10" s="60"/>
      <c r="DB10" s="61"/>
      <c r="DC10" s="59"/>
      <c r="DD10" s="60"/>
      <c r="DE10" s="60"/>
      <c r="DF10" s="60"/>
      <c r="DG10" s="60"/>
      <c r="DH10" s="60"/>
      <c r="DI10" s="60"/>
      <c r="DJ10" s="60"/>
      <c r="DK10" s="61"/>
      <c r="DL10" s="59"/>
      <c r="DM10" s="60"/>
      <c r="DN10" s="60"/>
      <c r="DO10" s="60"/>
      <c r="DP10" s="60"/>
      <c r="DQ10" s="60"/>
      <c r="DR10" s="60"/>
      <c r="DS10" s="60"/>
      <c r="DT10" s="60"/>
      <c r="DU10" s="61"/>
      <c r="DV10" s="59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1"/>
      <c r="EK10" s="59"/>
      <c r="EL10" s="60"/>
      <c r="EM10" s="60"/>
      <c r="EN10" s="60"/>
      <c r="EO10" s="60"/>
      <c r="EP10" s="60"/>
      <c r="EQ10" s="60"/>
      <c r="ER10" s="60"/>
      <c r="ES10" s="61"/>
      <c r="ET10" s="59"/>
      <c r="EU10" s="60"/>
      <c r="EV10" s="60"/>
      <c r="EW10" s="60"/>
      <c r="EX10" s="60"/>
      <c r="EY10" s="60"/>
      <c r="EZ10" s="60"/>
      <c r="FA10" s="60"/>
      <c r="FB10" s="60"/>
      <c r="FC10" s="61"/>
      <c r="FD10" s="59"/>
      <c r="FE10" s="60"/>
      <c r="FF10" s="60"/>
      <c r="FG10" s="60"/>
      <c r="FH10" s="60"/>
      <c r="FI10" s="60"/>
      <c r="FJ10" s="60"/>
      <c r="FK10" s="61"/>
      <c r="FN10" s="102"/>
      <c r="FO10" s="102"/>
      <c r="FP10" s="102"/>
      <c r="FQ10" s="102"/>
      <c r="FR10" s="102"/>
      <c r="FS10" s="102"/>
      <c r="FT10" s="102"/>
      <c r="FU10" s="102"/>
      <c r="FV10" s="102"/>
      <c r="FW10" s="102"/>
      <c r="FX10" s="102"/>
      <c r="FY10" s="102"/>
      <c r="FZ10" s="102"/>
      <c r="GA10" s="102"/>
      <c r="GB10" s="102"/>
      <c r="GC10" s="102"/>
      <c r="GD10" s="102"/>
    </row>
    <row r="11" spans="1:186" ht="17.649999999999999" customHeight="1">
      <c r="A11" s="71" t="s">
        <v>73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3"/>
      <c r="BF11" s="62">
        <f t="shared" si="0"/>
        <v>19834</v>
      </c>
      <c r="BG11" s="63"/>
      <c r="BH11" s="63"/>
      <c r="BI11" s="63"/>
      <c r="BJ11" s="63"/>
      <c r="BK11" s="63"/>
      <c r="BL11" s="63"/>
      <c r="BM11" s="63"/>
      <c r="BN11" s="63"/>
      <c r="BO11" s="64"/>
      <c r="BP11" s="59">
        <v>0</v>
      </c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1"/>
      <c r="CB11" s="59">
        <f>2959*FN11</f>
        <v>2641.1415327843033</v>
      </c>
      <c r="CC11" s="60"/>
      <c r="CD11" s="60"/>
      <c r="CE11" s="60"/>
      <c r="CF11" s="60"/>
      <c r="CG11" s="60"/>
      <c r="CH11" s="60"/>
      <c r="CI11" s="60"/>
      <c r="CJ11" s="61"/>
      <c r="CK11" s="59"/>
      <c r="CL11" s="60"/>
      <c r="CM11" s="60"/>
      <c r="CN11" s="60"/>
      <c r="CO11" s="60"/>
      <c r="CP11" s="60"/>
      <c r="CQ11" s="60"/>
      <c r="CR11" s="60"/>
      <c r="CS11" s="61"/>
      <c r="CT11" s="59"/>
      <c r="CU11" s="60"/>
      <c r="CV11" s="60"/>
      <c r="CW11" s="60"/>
      <c r="CX11" s="60"/>
      <c r="CY11" s="60"/>
      <c r="CZ11" s="60"/>
      <c r="DA11" s="60"/>
      <c r="DB11" s="61"/>
      <c r="DC11" s="59">
        <f>6989*FN11</f>
        <v>6238.2352729400118</v>
      </c>
      <c r="DD11" s="60"/>
      <c r="DE11" s="60"/>
      <c r="DF11" s="60"/>
      <c r="DG11" s="60"/>
      <c r="DH11" s="60"/>
      <c r="DI11" s="60"/>
      <c r="DJ11" s="60"/>
      <c r="DK11" s="61"/>
      <c r="DL11" s="59">
        <f>78*FN11</f>
        <v>69.621169164304035</v>
      </c>
      <c r="DM11" s="60"/>
      <c r="DN11" s="60"/>
      <c r="DO11" s="60"/>
      <c r="DP11" s="60"/>
      <c r="DQ11" s="60"/>
      <c r="DR11" s="60"/>
      <c r="DS11" s="60"/>
      <c r="DT11" s="60"/>
      <c r="DU11" s="61"/>
      <c r="DV11" s="59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1"/>
      <c r="EK11" s="59"/>
      <c r="EL11" s="60"/>
      <c r="EM11" s="60"/>
      <c r="EN11" s="60"/>
      <c r="EO11" s="60"/>
      <c r="EP11" s="60"/>
      <c r="EQ11" s="60"/>
      <c r="ER11" s="60"/>
      <c r="ES11" s="61"/>
      <c r="ET11" s="59"/>
      <c r="EU11" s="60"/>
      <c r="EV11" s="60"/>
      <c r="EW11" s="60"/>
      <c r="EX11" s="60"/>
      <c r="EY11" s="60"/>
      <c r="EZ11" s="60"/>
      <c r="FA11" s="60"/>
      <c r="FB11" s="60"/>
      <c r="FC11" s="61"/>
      <c r="FD11" s="59">
        <f>(427+11768)*FN11</f>
        <v>10885.002025111382</v>
      </c>
      <c r="FE11" s="60"/>
      <c r="FF11" s="60"/>
      <c r="FG11" s="60"/>
      <c r="FH11" s="60"/>
      <c r="FI11" s="60"/>
      <c r="FJ11" s="60"/>
      <c r="FK11" s="61"/>
      <c r="FN11" s="102">
        <f>19834/22221</f>
        <v>0.8925790918500518</v>
      </c>
      <c r="FO11" s="102"/>
      <c r="FP11" s="102"/>
      <c r="FQ11" s="102"/>
      <c r="FR11" s="102"/>
      <c r="FS11" s="102"/>
      <c r="FT11" s="102"/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</row>
    <row r="12" spans="1:186" ht="16.350000000000001" customHeight="1">
      <c r="A12" s="71" t="s">
        <v>74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3"/>
      <c r="BF12" s="62">
        <f t="shared" si="0"/>
        <v>33166</v>
      </c>
      <c r="BG12" s="63"/>
      <c r="BH12" s="63"/>
      <c r="BI12" s="63"/>
      <c r="BJ12" s="63"/>
      <c r="BK12" s="63"/>
      <c r="BL12" s="63"/>
      <c r="BM12" s="63"/>
      <c r="BN12" s="63"/>
      <c r="BO12" s="64"/>
      <c r="BP12" s="59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1"/>
      <c r="CB12" s="59">
        <f>651*FN12</f>
        <v>635.47992700729935</v>
      </c>
      <c r="CC12" s="60"/>
      <c r="CD12" s="60"/>
      <c r="CE12" s="60"/>
      <c r="CF12" s="60"/>
      <c r="CG12" s="60"/>
      <c r="CH12" s="60"/>
      <c r="CI12" s="60"/>
      <c r="CJ12" s="61"/>
      <c r="CK12" s="59"/>
      <c r="CL12" s="60"/>
      <c r="CM12" s="60"/>
      <c r="CN12" s="60"/>
      <c r="CO12" s="60"/>
      <c r="CP12" s="60"/>
      <c r="CQ12" s="60"/>
      <c r="CR12" s="60"/>
      <c r="CS12" s="61"/>
      <c r="CT12" s="59"/>
      <c r="CU12" s="60"/>
      <c r="CV12" s="60"/>
      <c r="CW12" s="60"/>
      <c r="CX12" s="60"/>
      <c r="CY12" s="60"/>
      <c r="CZ12" s="60"/>
      <c r="DA12" s="60"/>
      <c r="DB12" s="61"/>
      <c r="DC12" s="59">
        <f>1503*FN12</f>
        <v>1467.16794207676</v>
      </c>
      <c r="DD12" s="60"/>
      <c r="DE12" s="60"/>
      <c r="DF12" s="60"/>
      <c r="DG12" s="60"/>
      <c r="DH12" s="60"/>
      <c r="DI12" s="60"/>
      <c r="DJ12" s="60"/>
      <c r="DK12" s="61"/>
      <c r="DL12" s="59">
        <f>178*FN12</f>
        <v>173.7564162938545</v>
      </c>
      <c r="DM12" s="60"/>
      <c r="DN12" s="60"/>
      <c r="DO12" s="60"/>
      <c r="DP12" s="60"/>
      <c r="DQ12" s="60"/>
      <c r="DR12" s="60"/>
      <c r="DS12" s="60"/>
      <c r="DT12" s="60"/>
      <c r="DU12" s="61"/>
      <c r="DV12" s="59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1"/>
      <c r="EK12" s="59"/>
      <c r="EL12" s="60"/>
      <c r="EM12" s="60"/>
      <c r="EN12" s="60"/>
      <c r="EO12" s="60"/>
      <c r="EP12" s="60"/>
      <c r="EQ12" s="60"/>
      <c r="ER12" s="60"/>
      <c r="ES12" s="61"/>
      <c r="ET12" s="59"/>
      <c r="EU12" s="60"/>
      <c r="EV12" s="60"/>
      <c r="EW12" s="60"/>
      <c r="EX12" s="60"/>
      <c r="EY12" s="60"/>
      <c r="EZ12" s="60"/>
      <c r="FA12" s="60"/>
      <c r="FB12" s="60"/>
      <c r="FC12" s="61"/>
      <c r="FD12" s="59">
        <f>(30864+781-1)*FN12</f>
        <v>30889.595714622086</v>
      </c>
      <c r="FE12" s="60"/>
      <c r="FF12" s="60"/>
      <c r="FG12" s="60"/>
      <c r="FH12" s="60"/>
      <c r="FI12" s="60"/>
      <c r="FJ12" s="60"/>
      <c r="FK12" s="61"/>
      <c r="FN12" s="102">
        <f>33166/33976</f>
        <v>0.97615964210030615</v>
      </c>
      <c r="FO12" s="102"/>
      <c r="FP12" s="102"/>
      <c r="FQ12" s="102"/>
      <c r="FR12" s="102"/>
      <c r="FS12" s="102"/>
      <c r="FT12" s="102"/>
      <c r="FU12" s="102"/>
      <c r="FV12" s="102"/>
      <c r="FW12" s="102"/>
      <c r="FX12" s="102"/>
      <c r="FY12" s="102"/>
      <c r="FZ12" s="102"/>
      <c r="GA12" s="102"/>
      <c r="GB12" s="102"/>
      <c r="GC12" s="102"/>
      <c r="GD12" s="102"/>
    </row>
    <row r="13" spans="1:186" ht="15.75" customHeight="1">
      <c r="A13" s="65" t="s">
        <v>56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7"/>
      <c r="BF13" s="62">
        <f t="shared" si="0"/>
        <v>287349</v>
      </c>
      <c r="BG13" s="63"/>
      <c r="BH13" s="63"/>
      <c r="BI13" s="63"/>
      <c r="BJ13" s="63"/>
      <c r="BK13" s="63"/>
      <c r="BL13" s="63"/>
      <c r="BM13" s="63"/>
      <c r="BN13" s="63"/>
      <c r="BO13" s="64"/>
      <c r="BP13" s="56">
        <v>0</v>
      </c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8"/>
      <c r="CB13" s="62">
        <f>CB5+CB7+CB11+CB12</f>
        <v>38630.766770099122</v>
      </c>
      <c r="CC13" s="63"/>
      <c r="CD13" s="63"/>
      <c r="CE13" s="63"/>
      <c r="CF13" s="63"/>
      <c r="CG13" s="63"/>
      <c r="CH13" s="63"/>
      <c r="CI13" s="63"/>
      <c r="CJ13" s="64"/>
      <c r="CK13" s="62">
        <f>CK5+CK7+CK11+CK12</f>
        <v>24643.067172346018</v>
      </c>
      <c r="CL13" s="63"/>
      <c r="CM13" s="63"/>
      <c r="CN13" s="63"/>
      <c r="CO13" s="63"/>
      <c r="CP13" s="63"/>
      <c r="CQ13" s="63"/>
      <c r="CR13" s="63"/>
      <c r="CS13" s="64"/>
      <c r="CT13" s="62">
        <f>CT5+CT7+CT11+CT12</f>
        <v>7633.7266213440726</v>
      </c>
      <c r="CU13" s="63"/>
      <c r="CV13" s="63"/>
      <c r="CW13" s="63"/>
      <c r="CX13" s="63"/>
      <c r="CY13" s="63"/>
      <c r="CZ13" s="63"/>
      <c r="DA13" s="63"/>
      <c r="DB13" s="64"/>
      <c r="DC13" s="62">
        <f>DC5+DC7+DC11+DC12</f>
        <v>18409.819509652931</v>
      </c>
      <c r="DD13" s="63"/>
      <c r="DE13" s="63"/>
      <c r="DF13" s="63"/>
      <c r="DG13" s="63"/>
      <c r="DH13" s="63"/>
      <c r="DI13" s="63"/>
      <c r="DJ13" s="63"/>
      <c r="DK13" s="64"/>
      <c r="DL13" s="62">
        <f>DL5+DL7+DL11+DL12</f>
        <v>43587.463428308212</v>
      </c>
      <c r="DM13" s="63"/>
      <c r="DN13" s="63"/>
      <c r="DO13" s="63"/>
      <c r="DP13" s="63"/>
      <c r="DQ13" s="63"/>
      <c r="DR13" s="63"/>
      <c r="DS13" s="63"/>
      <c r="DT13" s="63"/>
      <c r="DU13" s="64"/>
      <c r="DV13" s="68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70"/>
      <c r="EK13" s="62"/>
      <c r="EL13" s="63"/>
      <c r="EM13" s="63"/>
      <c r="EN13" s="63"/>
      <c r="EO13" s="63"/>
      <c r="EP13" s="63"/>
      <c r="EQ13" s="63"/>
      <c r="ER13" s="63"/>
      <c r="ES13" s="64"/>
      <c r="ET13" s="68">
        <f>ET5+ET7+ET11+ET12</f>
        <v>0</v>
      </c>
      <c r="EU13" s="69"/>
      <c r="EV13" s="69"/>
      <c r="EW13" s="69"/>
      <c r="EX13" s="69"/>
      <c r="EY13" s="69"/>
      <c r="EZ13" s="69"/>
      <c r="FA13" s="69"/>
      <c r="FB13" s="69"/>
      <c r="FC13" s="70"/>
      <c r="FD13" s="62">
        <f>FD5+FD7+FD11+FD12</f>
        <v>154444.15649824965</v>
      </c>
      <c r="FE13" s="63"/>
      <c r="FF13" s="63"/>
      <c r="FG13" s="63"/>
      <c r="FH13" s="63"/>
      <c r="FI13" s="63"/>
      <c r="FJ13" s="63"/>
      <c r="FK13" s="64"/>
      <c r="FN13" s="102"/>
      <c r="FO13" s="102"/>
      <c r="FP13" s="102"/>
      <c r="FQ13" s="102"/>
      <c r="FR13" s="102"/>
      <c r="FS13" s="102"/>
      <c r="FT13" s="102"/>
      <c r="FU13" s="102"/>
      <c r="FV13" s="102"/>
      <c r="FW13" s="102"/>
      <c r="FX13" s="102"/>
      <c r="FY13" s="102"/>
      <c r="FZ13" s="102"/>
      <c r="GA13" s="102"/>
      <c r="GB13" s="102"/>
      <c r="GC13" s="102"/>
      <c r="GD13" s="102"/>
    </row>
    <row r="14" spans="1:186" ht="15" customHeight="1">
      <c r="A14" s="65" t="s">
        <v>71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7"/>
      <c r="BF14" s="62">
        <f t="shared" si="0"/>
        <v>0</v>
      </c>
      <c r="BG14" s="63"/>
      <c r="BH14" s="63"/>
      <c r="BI14" s="63"/>
      <c r="BJ14" s="63"/>
      <c r="BK14" s="63"/>
      <c r="BL14" s="63"/>
      <c r="BM14" s="63"/>
      <c r="BN14" s="63"/>
      <c r="BO14" s="64"/>
      <c r="BP14" s="56">
        <v>0</v>
      </c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8"/>
      <c r="CB14" s="56"/>
      <c r="CC14" s="57"/>
      <c r="CD14" s="57"/>
      <c r="CE14" s="57"/>
      <c r="CF14" s="57"/>
      <c r="CG14" s="57"/>
      <c r="CH14" s="57"/>
      <c r="CI14" s="57"/>
      <c r="CJ14" s="58"/>
      <c r="CK14" s="56"/>
      <c r="CL14" s="57"/>
      <c r="CM14" s="57"/>
      <c r="CN14" s="57"/>
      <c r="CO14" s="57"/>
      <c r="CP14" s="57"/>
      <c r="CQ14" s="57"/>
      <c r="CR14" s="57"/>
      <c r="CS14" s="58"/>
      <c r="CT14" s="56"/>
      <c r="CU14" s="57"/>
      <c r="CV14" s="57"/>
      <c r="CW14" s="57"/>
      <c r="CX14" s="57"/>
      <c r="CY14" s="57"/>
      <c r="CZ14" s="57"/>
      <c r="DA14" s="57"/>
      <c r="DB14" s="58"/>
      <c r="DC14" s="56"/>
      <c r="DD14" s="57"/>
      <c r="DE14" s="57"/>
      <c r="DF14" s="57"/>
      <c r="DG14" s="57"/>
      <c r="DH14" s="57"/>
      <c r="DI14" s="57"/>
      <c r="DJ14" s="57"/>
      <c r="DK14" s="58"/>
      <c r="DL14" s="56"/>
      <c r="DM14" s="57"/>
      <c r="DN14" s="57"/>
      <c r="DO14" s="57"/>
      <c r="DP14" s="57"/>
      <c r="DQ14" s="57"/>
      <c r="DR14" s="57"/>
      <c r="DS14" s="57"/>
      <c r="DT14" s="57"/>
      <c r="DU14" s="58"/>
      <c r="DV14" s="59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1"/>
      <c r="EK14" s="56"/>
      <c r="EL14" s="57"/>
      <c r="EM14" s="57"/>
      <c r="EN14" s="57"/>
      <c r="EO14" s="57"/>
      <c r="EP14" s="57"/>
      <c r="EQ14" s="57"/>
      <c r="ER14" s="57"/>
      <c r="ES14" s="58"/>
      <c r="ET14" s="59"/>
      <c r="EU14" s="60"/>
      <c r="EV14" s="60"/>
      <c r="EW14" s="60"/>
      <c r="EX14" s="60"/>
      <c r="EY14" s="60"/>
      <c r="EZ14" s="60"/>
      <c r="FA14" s="60"/>
      <c r="FB14" s="60"/>
      <c r="FC14" s="61"/>
      <c r="FD14" s="56"/>
      <c r="FE14" s="57"/>
      <c r="FF14" s="57"/>
      <c r="FG14" s="57"/>
      <c r="FH14" s="57"/>
      <c r="FI14" s="57"/>
      <c r="FJ14" s="57"/>
      <c r="FK14" s="58"/>
    </row>
    <row r="15" spans="1:186" ht="15">
      <c r="A15" s="1"/>
      <c r="B15" s="80" t="s">
        <v>77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80"/>
      <c r="FE15" s="80"/>
      <c r="FF15" s="80"/>
      <c r="FG15" s="80"/>
      <c r="FH15" s="80"/>
      <c r="FI15" s="80"/>
      <c r="FJ15" s="80"/>
      <c r="FK15" s="1"/>
    </row>
    <row r="16" spans="1:186">
      <c r="A16" s="81" t="s">
        <v>0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3"/>
      <c r="BF16" s="81" t="s">
        <v>1</v>
      </c>
      <c r="BG16" s="82"/>
      <c r="BH16" s="82"/>
      <c r="BI16" s="82"/>
      <c r="BJ16" s="82"/>
      <c r="BK16" s="82"/>
      <c r="BL16" s="82"/>
      <c r="BM16" s="82"/>
      <c r="BN16" s="82"/>
      <c r="BO16" s="83"/>
      <c r="BP16" s="87" t="s">
        <v>2</v>
      </c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9"/>
    </row>
    <row r="17" spans="1:210" ht="94.5" customHeight="1">
      <c r="A17" s="90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2"/>
      <c r="BF17" s="84"/>
      <c r="BG17" s="85"/>
      <c r="BH17" s="85"/>
      <c r="BI17" s="85"/>
      <c r="BJ17" s="85"/>
      <c r="BK17" s="85"/>
      <c r="BL17" s="85"/>
      <c r="BM17" s="85"/>
      <c r="BN17" s="85"/>
      <c r="BO17" s="86"/>
      <c r="BP17" s="99" t="s">
        <v>11</v>
      </c>
      <c r="BQ17" s="100"/>
      <c r="BR17" s="100"/>
      <c r="BS17" s="100"/>
      <c r="BT17" s="100"/>
      <c r="BU17" s="100"/>
      <c r="BV17" s="100"/>
      <c r="BW17" s="100"/>
      <c r="BX17" s="100"/>
      <c r="BY17" s="100"/>
      <c r="BZ17" s="100"/>
      <c r="CA17" s="101"/>
      <c r="CB17" s="99" t="s">
        <v>12</v>
      </c>
      <c r="CC17" s="100"/>
      <c r="CD17" s="100"/>
      <c r="CE17" s="100"/>
      <c r="CF17" s="100"/>
      <c r="CG17" s="100"/>
      <c r="CH17" s="100"/>
      <c r="CI17" s="100"/>
      <c r="CJ17" s="101"/>
      <c r="CK17" s="99" t="s">
        <v>3</v>
      </c>
      <c r="CL17" s="100"/>
      <c r="CM17" s="100"/>
      <c r="CN17" s="100"/>
      <c r="CO17" s="100"/>
      <c r="CP17" s="100"/>
      <c r="CQ17" s="100"/>
      <c r="CR17" s="100"/>
      <c r="CS17" s="101"/>
      <c r="CT17" s="99" t="s">
        <v>10</v>
      </c>
      <c r="CU17" s="100"/>
      <c r="CV17" s="100"/>
      <c r="CW17" s="100"/>
      <c r="CX17" s="100"/>
      <c r="CY17" s="100"/>
      <c r="CZ17" s="100"/>
      <c r="DA17" s="100"/>
      <c r="DB17" s="101"/>
      <c r="DC17" s="99" t="s">
        <v>4</v>
      </c>
      <c r="DD17" s="100"/>
      <c r="DE17" s="100"/>
      <c r="DF17" s="100"/>
      <c r="DG17" s="100"/>
      <c r="DH17" s="100"/>
      <c r="DI17" s="100"/>
      <c r="DJ17" s="100"/>
      <c r="DK17" s="101"/>
      <c r="DL17" s="99" t="s">
        <v>6</v>
      </c>
      <c r="DM17" s="100"/>
      <c r="DN17" s="100"/>
      <c r="DO17" s="100"/>
      <c r="DP17" s="100"/>
      <c r="DQ17" s="100"/>
      <c r="DR17" s="100"/>
      <c r="DS17" s="100"/>
      <c r="DT17" s="100"/>
      <c r="DU17" s="101"/>
      <c r="DV17" s="99" t="s">
        <v>5</v>
      </c>
      <c r="DW17" s="100"/>
      <c r="DX17" s="100"/>
      <c r="DY17" s="100"/>
      <c r="DZ17" s="100"/>
      <c r="EA17" s="100"/>
      <c r="EB17" s="100"/>
      <c r="EC17" s="100"/>
      <c r="ED17" s="100"/>
      <c r="EE17" s="100"/>
      <c r="EF17" s="100"/>
      <c r="EG17" s="100"/>
      <c r="EH17" s="100"/>
      <c r="EI17" s="100"/>
      <c r="EJ17" s="101"/>
      <c r="EK17" s="99" t="s">
        <v>8</v>
      </c>
      <c r="EL17" s="100"/>
      <c r="EM17" s="100"/>
      <c r="EN17" s="100"/>
      <c r="EO17" s="100"/>
      <c r="EP17" s="100"/>
      <c r="EQ17" s="100"/>
      <c r="ER17" s="100"/>
      <c r="ES17" s="101"/>
      <c r="ET17" s="99" t="s">
        <v>9</v>
      </c>
      <c r="EU17" s="100"/>
      <c r="EV17" s="100"/>
      <c r="EW17" s="100"/>
      <c r="EX17" s="100"/>
      <c r="EY17" s="100"/>
      <c r="EZ17" s="100"/>
      <c r="FA17" s="100"/>
      <c r="FB17" s="100"/>
      <c r="FC17" s="101"/>
      <c r="FD17" s="99" t="s">
        <v>7</v>
      </c>
      <c r="FE17" s="100"/>
      <c r="FF17" s="100"/>
      <c r="FG17" s="100"/>
      <c r="FH17" s="100"/>
      <c r="FI17" s="100"/>
      <c r="FJ17" s="100"/>
      <c r="FK17" s="101"/>
    </row>
    <row r="18" spans="1:210" ht="18.95" customHeight="1">
      <c r="A18" s="77" t="s">
        <v>72</v>
      </c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9"/>
      <c r="BF18" s="56"/>
      <c r="BG18" s="57"/>
      <c r="BH18" s="57"/>
      <c r="BI18" s="57"/>
      <c r="BJ18" s="57"/>
      <c r="BK18" s="57"/>
      <c r="BL18" s="57"/>
      <c r="BM18" s="57"/>
      <c r="BN18" s="57"/>
      <c r="BO18" s="58"/>
      <c r="BP18" s="56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8"/>
      <c r="CB18" s="56"/>
      <c r="CC18" s="57"/>
      <c r="CD18" s="57"/>
      <c r="CE18" s="57"/>
      <c r="CF18" s="57"/>
      <c r="CG18" s="57"/>
      <c r="CH18" s="57"/>
      <c r="CI18" s="57"/>
      <c r="CJ18" s="58"/>
      <c r="CK18" s="56"/>
      <c r="CL18" s="57"/>
      <c r="CM18" s="57"/>
      <c r="CN18" s="57"/>
      <c r="CO18" s="57"/>
      <c r="CP18" s="57"/>
      <c r="CQ18" s="57"/>
      <c r="CR18" s="57"/>
      <c r="CS18" s="58"/>
      <c r="CT18" s="56"/>
      <c r="CU18" s="57"/>
      <c r="CV18" s="57"/>
      <c r="CW18" s="57"/>
      <c r="CX18" s="57"/>
      <c r="CY18" s="57"/>
      <c r="CZ18" s="57"/>
      <c r="DA18" s="57"/>
      <c r="DB18" s="58"/>
      <c r="DC18" s="56"/>
      <c r="DD18" s="57"/>
      <c r="DE18" s="57"/>
      <c r="DF18" s="57"/>
      <c r="DG18" s="57"/>
      <c r="DH18" s="57"/>
      <c r="DI18" s="57"/>
      <c r="DJ18" s="57"/>
      <c r="DK18" s="58"/>
      <c r="DL18" s="56"/>
      <c r="DM18" s="57"/>
      <c r="DN18" s="57"/>
      <c r="DO18" s="57"/>
      <c r="DP18" s="57"/>
      <c r="DQ18" s="57"/>
      <c r="DR18" s="57"/>
      <c r="DS18" s="57"/>
      <c r="DT18" s="57"/>
      <c r="DU18" s="58"/>
      <c r="DV18" s="59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1"/>
      <c r="EK18" s="56"/>
      <c r="EL18" s="57"/>
      <c r="EM18" s="57"/>
      <c r="EN18" s="57"/>
      <c r="EO18" s="57"/>
      <c r="EP18" s="57"/>
      <c r="EQ18" s="57"/>
      <c r="ER18" s="57"/>
      <c r="ES18" s="58"/>
      <c r="ET18" s="56"/>
      <c r="EU18" s="57"/>
      <c r="EV18" s="57"/>
      <c r="EW18" s="57"/>
      <c r="EX18" s="57"/>
      <c r="EY18" s="57"/>
      <c r="EZ18" s="57"/>
      <c r="FA18" s="57"/>
      <c r="FB18" s="57"/>
      <c r="FC18" s="58"/>
      <c r="FD18" s="56"/>
      <c r="FE18" s="57"/>
      <c r="FF18" s="57"/>
      <c r="FG18" s="57"/>
      <c r="FH18" s="57"/>
      <c r="FI18" s="57"/>
      <c r="FJ18" s="57"/>
      <c r="FK18" s="58"/>
      <c r="FR18" s="102"/>
      <c r="FS18" s="102"/>
      <c r="FT18" s="102"/>
      <c r="FU18" s="102"/>
      <c r="FV18" s="102"/>
      <c r="FW18" s="102"/>
      <c r="FX18" s="102"/>
      <c r="FY18" s="102"/>
      <c r="FZ18" s="102"/>
      <c r="GA18" s="102"/>
      <c r="GB18" s="102"/>
      <c r="GC18" s="102"/>
      <c r="GD18" s="102"/>
      <c r="GE18" s="102"/>
      <c r="GF18" s="102"/>
      <c r="GG18" s="102"/>
      <c r="GH18" s="102"/>
    </row>
    <row r="19" spans="1:210" ht="27.95" customHeight="1">
      <c r="A19" s="74" t="s">
        <v>70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6"/>
      <c r="BF19" s="62">
        <f>CB19+CK19+CT19+DC19+DL19+ET19+FD19</f>
        <v>5093.0000000000009</v>
      </c>
      <c r="BG19" s="63"/>
      <c r="BH19" s="63"/>
      <c r="BI19" s="63"/>
      <c r="BJ19" s="63"/>
      <c r="BK19" s="63"/>
      <c r="BL19" s="63"/>
      <c r="BM19" s="63"/>
      <c r="BN19" s="63"/>
      <c r="BO19" s="64"/>
      <c r="BP19" s="56">
        <v>0</v>
      </c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8"/>
      <c r="CB19" s="59">
        <f>14074*FR19</f>
        <v>1040.8155021199977</v>
      </c>
      <c r="CC19" s="60"/>
      <c r="CD19" s="60"/>
      <c r="CE19" s="60"/>
      <c r="CF19" s="60"/>
      <c r="CG19" s="60"/>
      <c r="CH19" s="60"/>
      <c r="CI19" s="60"/>
      <c r="CJ19" s="61"/>
      <c r="CK19" s="59">
        <f>11474*FR19</f>
        <v>848.53752105477145</v>
      </c>
      <c r="CL19" s="60"/>
      <c r="CM19" s="60"/>
      <c r="CN19" s="60"/>
      <c r="CO19" s="60"/>
      <c r="CP19" s="60"/>
      <c r="CQ19" s="60"/>
      <c r="CR19" s="60"/>
      <c r="CS19" s="61"/>
      <c r="CT19" s="59">
        <f>3562*FR19</f>
        <v>263.42083405935995</v>
      </c>
      <c r="CU19" s="60"/>
      <c r="CV19" s="60"/>
      <c r="CW19" s="60"/>
      <c r="CX19" s="60"/>
      <c r="CY19" s="60"/>
      <c r="CZ19" s="60"/>
      <c r="DA19" s="60"/>
      <c r="DB19" s="61"/>
      <c r="DC19" s="59">
        <f>1687*FR19</f>
        <v>124.75882848347564</v>
      </c>
      <c r="DD19" s="60"/>
      <c r="DE19" s="60"/>
      <c r="DF19" s="60"/>
      <c r="DG19" s="60"/>
      <c r="DH19" s="60"/>
      <c r="DI19" s="60"/>
      <c r="DJ19" s="60"/>
      <c r="DK19" s="61"/>
      <c r="DL19" s="59">
        <f>37957*FR19</f>
        <v>2807.0366643433817</v>
      </c>
      <c r="DM19" s="60"/>
      <c r="DN19" s="60"/>
      <c r="DO19" s="60"/>
      <c r="DP19" s="60"/>
      <c r="DQ19" s="60"/>
      <c r="DR19" s="60"/>
      <c r="DS19" s="60"/>
      <c r="DT19" s="60"/>
      <c r="DU19" s="61"/>
      <c r="DV19" s="59">
        <f>DV5*0.93</f>
        <v>0</v>
      </c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1"/>
      <c r="EK19" s="59">
        <v>0</v>
      </c>
      <c r="EL19" s="60"/>
      <c r="EM19" s="60"/>
      <c r="EN19" s="60"/>
      <c r="EO19" s="60"/>
      <c r="EP19" s="60"/>
      <c r="EQ19" s="60"/>
      <c r="ER19" s="60"/>
      <c r="ES19" s="61"/>
      <c r="ET19" s="59"/>
      <c r="EU19" s="60"/>
      <c r="EV19" s="60"/>
      <c r="EW19" s="60"/>
      <c r="EX19" s="60"/>
      <c r="EY19" s="60"/>
      <c r="EZ19" s="60"/>
      <c r="FA19" s="60"/>
      <c r="FB19" s="60"/>
      <c r="FC19" s="61"/>
      <c r="FD19" s="59">
        <f>114*FR19</f>
        <v>8.4306499390137652</v>
      </c>
      <c r="FE19" s="60"/>
      <c r="FF19" s="60"/>
      <c r="FG19" s="60"/>
      <c r="FH19" s="60"/>
      <c r="FI19" s="60"/>
      <c r="FJ19" s="60"/>
      <c r="FK19" s="61"/>
      <c r="FR19" s="102">
        <f>5093/68868</f>
        <v>7.395306964047163E-2</v>
      </c>
      <c r="FS19" s="102"/>
      <c r="FT19" s="102"/>
      <c r="FU19" s="102"/>
      <c r="FV19" s="102"/>
      <c r="FW19" s="102"/>
      <c r="FX19" s="102"/>
      <c r="FY19" s="102"/>
      <c r="FZ19" s="102"/>
      <c r="GA19" s="102"/>
      <c r="GB19" s="102"/>
      <c r="GC19" s="102"/>
      <c r="GD19" s="102"/>
      <c r="GE19" s="102"/>
      <c r="GF19" s="102"/>
      <c r="GG19" s="102"/>
      <c r="GH19" s="102"/>
    </row>
    <row r="20" spans="1:210" ht="27" hidden="1" customHeight="1">
      <c r="A20" s="14"/>
      <c r="B20" s="75" t="s">
        <v>53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6"/>
      <c r="BF20" s="62">
        <f t="shared" ref="BF20:BF26" si="1">CB20+CK20+CT20+DC20+DL20+ET20+FD20</f>
        <v>0</v>
      </c>
      <c r="BG20" s="63"/>
      <c r="BH20" s="63"/>
      <c r="BI20" s="63"/>
      <c r="BJ20" s="63"/>
      <c r="BK20" s="63"/>
      <c r="BL20" s="63"/>
      <c r="BM20" s="63"/>
      <c r="BN20" s="63"/>
      <c r="BO20" s="64"/>
      <c r="BP20" s="56">
        <v>0</v>
      </c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8"/>
      <c r="CB20" s="59"/>
      <c r="CC20" s="60"/>
      <c r="CD20" s="60"/>
      <c r="CE20" s="60"/>
      <c r="CF20" s="60"/>
      <c r="CG20" s="60"/>
      <c r="CH20" s="60"/>
      <c r="CI20" s="60"/>
      <c r="CJ20" s="61"/>
      <c r="CK20" s="59"/>
      <c r="CL20" s="60"/>
      <c r="CM20" s="60"/>
      <c r="CN20" s="60"/>
      <c r="CO20" s="60"/>
      <c r="CP20" s="60"/>
      <c r="CQ20" s="60"/>
      <c r="CR20" s="60"/>
      <c r="CS20" s="61"/>
      <c r="CT20" s="59"/>
      <c r="CU20" s="60"/>
      <c r="CV20" s="60"/>
      <c r="CW20" s="60"/>
      <c r="CX20" s="60"/>
      <c r="CY20" s="60"/>
      <c r="CZ20" s="60"/>
      <c r="DA20" s="60"/>
      <c r="DB20" s="61"/>
      <c r="DC20" s="59"/>
      <c r="DD20" s="60"/>
      <c r="DE20" s="60"/>
      <c r="DF20" s="60"/>
      <c r="DG20" s="60"/>
      <c r="DH20" s="60"/>
      <c r="DI20" s="60"/>
      <c r="DJ20" s="60"/>
      <c r="DK20" s="61"/>
      <c r="DL20" s="59"/>
      <c r="DM20" s="60"/>
      <c r="DN20" s="60"/>
      <c r="DO20" s="60"/>
      <c r="DP20" s="60"/>
      <c r="DQ20" s="60"/>
      <c r="DR20" s="60"/>
      <c r="DS20" s="60"/>
      <c r="DT20" s="60"/>
      <c r="DU20" s="61"/>
      <c r="DV20" s="59"/>
      <c r="DW20" s="60"/>
      <c r="DX20" s="60"/>
      <c r="DY20" s="60"/>
      <c r="DZ20" s="60"/>
      <c r="EA20" s="60"/>
      <c r="EB20" s="60"/>
      <c r="EC20" s="60"/>
      <c r="ED20" s="60"/>
      <c r="EE20" s="60"/>
      <c r="EF20" s="60"/>
      <c r="EG20" s="60"/>
      <c r="EH20" s="60"/>
      <c r="EI20" s="60"/>
      <c r="EJ20" s="61"/>
      <c r="EK20" s="59"/>
      <c r="EL20" s="60"/>
      <c r="EM20" s="60"/>
      <c r="EN20" s="60"/>
      <c r="EO20" s="60"/>
      <c r="EP20" s="60"/>
      <c r="EQ20" s="60"/>
      <c r="ER20" s="60"/>
      <c r="ES20" s="61"/>
      <c r="ET20" s="59"/>
      <c r="EU20" s="60"/>
      <c r="EV20" s="60"/>
      <c r="EW20" s="60"/>
      <c r="EX20" s="60"/>
      <c r="EY20" s="60"/>
      <c r="EZ20" s="60"/>
      <c r="FA20" s="60"/>
      <c r="FB20" s="60"/>
      <c r="FC20" s="61"/>
      <c r="FD20" s="59"/>
      <c r="FE20" s="60"/>
      <c r="FF20" s="60"/>
      <c r="FG20" s="60"/>
      <c r="FH20" s="60"/>
      <c r="FI20" s="60"/>
      <c r="FJ20" s="60"/>
      <c r="FK20" s="61"/>
      <c r="FR20" s="102"/>
      <c r="FS20" s="102"/>
      <c r="FT20" s="102"/>
      <c r="FU20" s="102"/>
      <c r="FV20" s="102"/>
      <c r="FW20" s="102"/>
      <c r="FX20" s="102"/>
      <c r="FY20" s="102"/>
      <c r="FZ20" s="102"/>
      <c r="GA20" s="102"/>
      <c r="GB20" s="102"/>
      <c r="GC20" s="102"/>
      <c r="GD20" s="102"/>
      <c r="GE20" s="102"/>
      <c r="GF20" s="102"/>
      <c r="GG20" s="102"/>
      <c r="GH20" s="102"/>
    </row>
    <row r="21" spans="1:210" ht="15.75" customHeight="1">
      <c r="A21" s="74" t="s">
        <v>64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6"/>
      <c r="BF21" s="62">
        <f t="shared" si="1"/>
        <v>1481.0000000000002</v>
      </c>
      <c r="BG21" s="63"/>
      <c r="BH21" s="63"/>
      <c r="BI21" s="63"/>
      <c r="BJ21" s="63"/>
      <c r="BK21" s="63"/>
      <c r="BL21" s="63"/>
      <c r="BM21" s="63"/>
      <c r="BN21" s="63"/>
      <c r="BO21" s="64"/>
      <c r="BP21" s="59">
        <v>0</v>
      </c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1"/>
      <c r="CB21" s="59">
        <f>1869*FR21</f>
        <v>94.171707549416524</v>
      </c>
      <c r="CC21" s="60"/>
      <c r="CD21" s="60"/>
      <c r="CE21" s="60"/>
      <c r="CF21" s="60"/>
      <c r="CG21" s="60"/>
      <c r="CH21" s="60"/>
      <c r="CI21" s="60"/>
      <c r="CJ21" s="61"/>
      <c r="CK21" s="59">
        <f>15665*FR21</f>
        <v>789.29898275099515</v>
      </c>
      <c r="CL21" s="60"/>
      <c r="CM21" s="60"/>
      <c r="CN21" s="60"/>
      <c r="CO21" s="60"/>
      <c r="CP21" s="60"/>
      <c r="CQ21" s="60"/>
      <c r="CR21" s="60"/>
      <c r="CS21" s="61"/>
      <c r="CT21" s="59">
        <f>4908*FR21</f>
        <v>247.29520634164598</v>
      </c>
      <c r="CU21" s="60"/>
      <c r="CV21" s="60"/>
      <c r="CW21" s="60"/>
      <c r="CX21" s="60"/>
      <c r="CY21" s="60"/>
      <c r="CZ21" s="60"/>
      <c r="DA21" s="60"/>
      <c r="DB21" s="61"/>
      <c r="DC21" s="59">
        <f>2823*FR21</f>
        <v>142.24009117817167</v>
      </c>
      <c r="DD21" s="60"/>
      <c r="DE21" s="60"/>
      <c r="DF21" s="60"/>
      <c r="DG21" s="60"/>
      <c r="DH21" s="60"/>
      <c r="DI21" s="60"/>
      <c r="DJ21" s="60"/>
      <c r="DK21" s="61"/>
      <c r="DL21" s="59">
        <f>4113*FR21</f>
        <v>207.23821998435002</v>
      </c>
      <c r="DM21" s="60"/>
      <c r="DN21" s="60"/>
      <c r="DO21" s="60"/>
      <c r="DP21" s="60"/>
      <c r="DQ21" s="60"/>
      <c r="DR21" s="60"/>
      <c r="DS21" s="60"/>
      <c r="DT21" s="60"/>
      <c r="DU21" s="61"/>
      <c r="DV21" s="59">
        <f>DV7*0.93</f>
        <v>0</v>
      </c>
      <c r="DW21" s="60"/>
      <c r="DX21" s="60"/>
      <c r="DY21" s="60"/>
      <c r="DZ21" s="60"/>
      <c r="EA21" s="60"/>
      <c r="EB21" s="60"/>
      <c r="EC21" s="60"/>
      <c r="ED21" s="60"/>
      <c r="EE21" s="60"/>
      <c r="EF21" s="60"/>
      <c r="EG21" s="60"/>
      <c r="EH21" s="60"/>
      <c r="EI21" s="60"/>
      <c r="EJ21" s="61"/>
      <c r="EK21" s="59">
        <v>0</v>
      </c>
      <c r="EL21" s="60"/>
      <c r="EM21" s="60"/>
      <c r="EN21" s="60"/>
      <c r="EO21" s="60"/>
      <c r="EP21" s="60"/>
      <c r="EQ21" s="60"/>
      <c r="ER21" s="60"/>
      <c r="ES21" s="61"/>
      <c r="ET21" s="59"/>
      <c r="EU21" s="60"/>
      <c r="EV21" s="60"/>
      <c r="EW21" s="60"/>
      <c r="EX21" s="60"/>
      <c r="EY21" s="60"/>
      <c r="EZ21" s="60"/>
      <c r="FA21" s="60"/>
      <c r="FB21" s="60"/>
      <c r="FC21" s="61"/>
      <c r="FD21" s="59">
        <f>15*FR21</f>
        <v>0.75579219542067833</v>
      </c>
      <c r="FE21" s="60"/>
      <c r="FF21" s="60"/>
      <c r="FG21" s="60"/>
      <c r="FH21" s="60"/>
      <c r="FI21" s="60"/>
      <c r="FJ21" s="60"/>
      <c r="FK21" s="61"/>
      <c r="FR21" s="102">
        <f>1481/29393</f>
        <v>5.0386146361378559E-2</v>
      </c>
      <c r="FS21" s="102"/>
      <c r="FT21" s="102"/>
      <c r="FU21" s="102"/>
      <c r="FV21" s="102"/>
      <c r="FW21" s="102"/>
      <c r="FX21" s="102"/>
      <c r="FY21" s="102"/>
      <c r="FZ21" s="102"/>
      <c r="GA21" s="102"/>
      <c r="GB21" s="102"/>
      <c r="GC21" s="102"/>
      <c r="GD21" s="102"/>
      <c r="GE21" s="102"/>
      <c r="GF21" s="102"/>
      <c r="GG21" s="102"/>
      <c r="GH21" s="102"/>
    </row>
    <row r="22" spans="1:210" ht="14.25" hidden="1" customHeight="1">
      <c r="A22" s="14"/>
      <c r="B22" s="72" t="s">
        <v>54</v>
      </c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3"/>
      <c r="BF22" s="62">
        <f t="shared" si="1"/>
        <v>0</v>
      </c>
      <c r="BG22" s="63"/>
      <c r="BH22" s="63"/>
      <c r="BI22" s="63"/>
      <c r="BJ22" s="63"/>
      <c r="BK22" s="63"/>
      <c r="BL22" s="63"/>
      <c r="BM22" s="63"/>
      <c r="BN22" s="63"/>
      <c r="BO22" s="64"/>
      <c r="BP22" s="56">
        <v>0</v>
      </c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8"/>
      <c r="CB22" s="59"/>
      <c r="CC22" s="60"/>
      <c r="CD22" s="60"/>
      <c r="CE22" s="60"/>
      <c r="CF22" s="60"/>
      <c r="CG22" s="60"/>
      <c r="CH22" s="60"/>
      <c r="CI22" s="60"/>
      <c r="CJ22" s="61"/>
      <c r="CK22" s="59"/>
      <c r="CL22" s="60"/>
      <c r="CM22" s="60"/>
      <c r="CN22" s="60"/>
      <c r="CO22" s="60"/>
      <c r="CP22" s="60"/>
      <c r="CQ22" s="60"/>
      <c r="CR22" s="60"/>
      <c r="CS22" s="61"/>
      <c r="CT22" s="59"/>
      <c r="CU22" s="60"/>
      <c r="CV22" s="60"/>
      <c r="CW22" s="60"/>
      <c r="CX22" s="60"/>
      <c r="CY22" s="60"/>
      <c r="CZ22" s="60"/>
      <c r="DA22" s="60"/>
      <c r="DB22" s="61"/>
      <c r="DC22" s="59"/>
      <c r="DD22" s="60"/>
      <c r="DE22" s="60"/>
      <c r="DF22" s="60"/>
      <c r="DG22" s="60"/>
      <c r="DH22" s="60"/>
      <c r="DI22" s="60"/>
      <c r="DJ22" s="60"/>
      <c r="DK22" s="61"/>
      <c r="DL22" s="59"/>
      <c r="DM22" s="60"/>
      <c r="DN22" s="60"/>
      <c r="DO22" s="60"/>
      <c r="DP22" s="60"/>
      <c r="DQ22" s="60"/>
      <c r="DR22" s="60"/>
      <c r="DS22" s="60"/>
      <c r="DT22" s="60"/>
      <c r="DU22" s="61"/>
      <c r="DV22" s="59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1"/>
      <c r="EK22" s="59"/>
      <c r="EL22" s="60"/>
      <c r="EM22" s="60"/>
      <c r="EN22" s="60"/>
      <c r="EO22" s="60"/>
      <c r="EP22" s="60"/>
      <c r="EQ22" s="60"/>
      <c r="ER22" s="60"/>
      <c r="ES22" s="61"/>
      <c r="ET22" s="59"/>
      <c r="EU22" s="60"/>
      <c r="EV22" s="60"/>
      <c r="EW22" s="60"/>
      <c r="EX22" s="60"/>
      <c r="EY22" s="60"/>
      <c r="EZ22" s="60"/>
      <c r="FA22" s="60"/>
      <c r="FB22" s="60"/>
      <c r="FC22" s="61"/>
      <c r="FD22" s="59"/>
      <c r="FE22" s="60"/>
      <c r="FF22" s="60"/>
      <c r="FG22" s="60"/>
      <c r="FH22" s="60"/>
      <c r="FI22" s="60"/>
      <c r="FJ22" s="60"/>
      <c r="FK22" s="61"/>
      <c r="FR22" s="102"/>
      <c r="FS22" s="102"/>
      <c r="FT22" s="102"/>
      <c r="FU22" s="102"/>
      <c r="FV22" s="102"/>
      <c r="FW22" s="102"/>
      <c r="FX22" s="102"/>
      <c r="FY22" s="102"/>
      <c r="FZ22" s="102"/>
      <c r="GA22" s="102"/>
      <c r="GB22" s="102"/>
      <c r="GC22" s="102"/>
      <c r="GD22" s="102"/>
      <c r="GE22" s="102"/>
      <c r="GF22" s="102"/>
      <c r="GG22" s="102"/>
      <c r="GH22" s="102"/>
    </row>
    <row r="23" spans="1:210" ht="26.25" customHeight="1">
      <c r="A23" s="74" t="s">
        <v>86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6"/>
      <c r="BF23" s="62">
        <f t="shared" si="1"/>
        <v>6922.0000000000009</v>
      </c>
      <c r="BG23" s="63"/>
      <c r="BH23" s="63"/>
      <c r="BI23" s="63"/>
      <c r="BJ23" s="63"/>
      <c r="BK23" s="63"/>
      <c r="BL23" s="63"/>
      <c r="BM23" s="63"/>
      <c r="BN23" s="63"/>
      <c r="BO23" s="64"/>
      <c r="BP23" s="56">
        <v>0</v>
      </c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8"/>
      <c r="CB23" s="59">
        <f>7756*FR23</f>
        <v>3311.7655912651903</v>
      </c>
      <c r="CC23" s="60"/>
      <c r="CD23" s="60"/>
      <c r="CE23" s="60"/>
      <c r="CF23" s="60"/>
      <c r="CG23" s="60"/>
      <c r="CH23" s="60"/>
      <c r="CI23" s="60"/>
      <c r="CJ23" s="61"/>
      <c r="CK23" s="59">
        <f>6245*FR23</f>
        <v>2666.5776324717785</v>
      </c>
      <c r="CL23" s="60"/>
      <c r="CM23" s="60"/>
      <c r="CN23" s="60"/>
      <c r="CO23" s="60"/>
      <c r="CP23" s="60"/>
      <c r="CQ23" s="60"/>
      <c r="CR23" s="60"/>
      <c r="CS23" s="61"/>
      <c r="CT23" s="59">
        <f>1975*FR23</f>
        <v>843.31318240700762</v>
      </c>
      <c r="CU23" s="60"/>
      <c r="CV23" s="60"/>
      <c r="CW23" s="60"/>
      <c r="CX23" s="60"/>
      <c r="CY23" s="60"/>
      <c r="CZ23" s="60"/>
      <c r="DA23" s="60"/>
      <c r="DB23" s="61"/>
      <c r="DC23" s="59">
        <f>215*FR23</f>
        <v>91.803713527851457</v>
      </c>
      <c r="DD23" s="60"/>
      <c r="DE23" s="60"/>
      <c r="DF23" s="60"/>
      <c r="DG23" s="60"/>
      <c r="DH23" s="60"/>
      <c r="DI23" s="60"/>
      <c r="DJ23" s="60"/>
      <c r="DK23" s="61"/>
      <c r="DL23" s="59">
        <f>0</f>
        <v>0</v>
      </c>
      <c r="DM23" s="60"/>
      <c r="DN23" s="60"/>
      <c r="DO23" s="60"/>
      <c r="DP23" s="60"/>
      <c r="DQ23" s="60"/>
      <c r="DR23" s="60"/>
      <c r="DS23" s="60"/>
      <c r="DT23" s="60"/>
      <c r="DU23" s="61"/>
      <c r="DV23" s="59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1"/>
      <c r="EK23" s="59"/>
      <c r="EL23" s="60"/>
      <c r="EM23" s="60"/>
      <c r="EN23" s="60"/>
      <c r="EO23" s="60"/>
      <c r="EP23" s="60"/>
      <c r="EQ23" s="60"/>
      <c r="ER23" s="60"/>
      <c r="ES23" s="61"/>
      <c r="ET23" s="59"/>
      <c r="EU23" s="60"/>
      <c r="EV23" s="60"/>
      <c r="EW23" s="60"/>
      <c r="EX23" s="60"/>
      <c r="EY23" s="60"/>
      <c r="EZ23" s="60"/>
      <c r="FA23" s="60"/>
      <c r="FB23" s="60"/>
      <c r="FC23" s="61"/>
      <c r="FD23" s="59">
        <f>20*FR23</f>
        <v>8.5398803281722291</v>
      </c>
      <c r="FE23" s="60"/>
      <c r="FF23" s="60"/>
      <c r="FG23" s="60"/>
      <c r="FH23" s="60"/>
      <c r="FI23" s="60"/>
      <c r="FJ23" s="60"/>
      <c r="FK23" s="61"/>
      <c r="FR23" s="102">
        <f>6922/16211</f>
        <v>0.42699401640861145</v>
      </c>
      <c r="FS23" s="102"/>
      <c r="FT23" s="102"/>
      <c r="FU23" s="102"/>
      <c r="FV23" s="102"/>
      <c r="FW23" s="102"/>
      <c r="FX23" s="102"/>
      <c r="FY23" s="102"/>
      <c r="FZ23" s="102"/>
      <c r="GA23" s="102"/>
      <c r="GB23" s="102"/>
      <c r="GC23" s="102"/>
      <c r="GD23" s="102"/>
      <c r="GE23" s="102"/>
      <c r="GF23" s="102"/>
      <c r="GG23" s="102"/>
      <c r="GH23" s="102"/>
    </row>
    <row r="24" spans="1:210" ht="12.75" hidden="1" customHeight="1">
      <c r="A24" s="14"/>
      <c r="B24" s="75" t="s">
        <v>55</v>
      </c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6"/>
      <c r="BF24" s="62">
        <f t="shared" si="1"/>
        <v>0</v>
      </c>
      <c r="BG24" s="63"/>
      <c r="BH24" s="63"/>
      <c r="BI24" s="63"/>
      <c r="BJ24" s="63"/>
      <c r="BK24" s="63"/>
      <c r="BL24" s="63"/>
      <c r="BM24" s="63"/>
      <c r="BN24" s="63"/>
      <c r="BO24" s="64"/>
      <c r="BP24" s="56">
        <v>0</v>
      </c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8"/>
      <c r="CB24" s="59"/>
      <c r="CC24" s="60"/>
      <c r="CD24" s="60"/>
      <c r="CE24" s="60"/>
      <c r="CF24" s="60"/>
      <c r="CG24" s="60"/>
      <c r="CH24" s="60"/>
      <c r="CI24" s="60"/>
      <c r="CJ24" s="61"/>
      <c r="CK24" s="59"/>
      <c r="CL24" s="60"/>
      <c r="CM24" s="60"/>
      <c r="CN24" s="60"/>
      <c r="CO24" s="60"/>
      <c r="CP24" s="60"/>
      <c r="CQ24" s="60"/>
      <c r="CR24" s="60"/>
      <c r="CS24" s="61"/>
      <c r="CT24" s="59"/>
      <c r="CU24" s="60"/>
      <c r="CV24" s="60"/>
      <c r="CW24" s="60"/>
      <c r="CX24" s="60"/>
      <c r="CY24" s="60"/>
      <c r="CZ24" s="60"/>
      <c r="DA24" s="60"/>
      <c r="DB24" s="61"/>
      <c r="DC24" s="59"/>
      <c r="DD24" s="60"/>
      <c r="DE24" s="60"/>
      <c r="DF24" s="60"/>
      <c r="DG24" s="60"/>
      <c r="DH24" s="60"/>
      <c r="DI24" s="60"/>
      <c r="DJ24" s="60"/>
      <c r="DK24" s="61"/>
      <c r="DL24" s="59"/>
      <c r="DM24" s="60"/>
      <c r="DN24" s="60"/>
      <c r="DO24" s="60"/>
      <c r="DP24" s="60"/>
      <c r="DQ24" s="60"/>
      <c r="DR24" s="60"/>
      <c r="DS24" s="60"/>
      <c r="DT24" s="60"/>
      <c r="DU24" s="61"/>
      <c r="DV24" s="59"/>
      <c r="DW24" s="60"/>
      <c r="DX24" s="60"/>
      <c r="DY24" s="60"/>
      <c r="DZ24" s="60"/>
      <c r="EA24" s="60"/>
      <c r="EB24" s="60"/>
      <c r="EC24" s="60"/>
      <c r="ED24" s="60"/>
      <c r="EE24" s="60"/>
      <c r="EF24" s="60"/>
      <c r="EG24" s="60"/>
      <c r="EH24" s="60"/>
      <c r="EI24" s="60"/>
      <c r="EJ24" s="61"/>
      <c r="EK24" s="59"/>
      <c r="EL24" s="60"/>
      <c r="EM24" s="60"/>
      <c r="EN24" s="60"/>
      <c r="EO24" s="60"/>
      <c r="EP24" s="60"/>
      <c r="EQ24" s="60"/>
      <c r="ER24" s="60"/>
      <c r="ES24" s="61"/>
      <c r="ET24" s="59"/>
      <c r="EU24" s="60"/>
      <c r="EV24" s="60"/>
      <c r="EW24" s="60"/>
      <c r="EX24" s="60"/>
      <c r="EY24" s="60"/>
      <c r="EZ24" s="60"/>
      <c r="FA24" s="60"/>
      <c r="FB24" s="60"/>
      <c r="FC24" s="61"/>
      <c r="FD24" s="59"/>
      <c r="FE24" s="60"/>
      <c r="FF24" s="60"/>
      <c r="FG24" s="60"/>
      <c r="FH24" s="60"/>
      <c r="FI24" s="60"/>
      <c r="FJ24" s="60"/>
      <c r="FK24" s="61"/>
      <c r="FR24" s="102"/>
      <c r="FS24" s="102"/>
      <c r="FT24" s="102"/>
      <c r="FU24" s="102"/>
      <c r="FV24" s="102"/>
      <c r="FW24" s="102"/>
      <c r="FX24" s="102"/>
      <c r="FY24" s="102"/>
      <c r="FZ24" s="102"/>
      <c r="GA24" s="102"/>
      <c r="GB24" s="102"/>
      <c r="GC24" s="102"/>
      <c r="GD24" s="102"/>
      <c r="GE24" s="102"/>
      <c r="GF24" s="102"/>
      <c r="GG24" s="102"/>
      <c r="GH24" s="102"/>
    </row>
    <row r="25" spans="1:210" ht="17.649999999999999" customHeight="1">
      <c r="A25" s="71" t="s">
        <v>73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3"/>
      <c r="BF25" s="62">
        <f t="shared" si="1"/>
        <v>94</v>
      </c>
      <c r="BG25" s="63"/>
      <c r="BH25" s="63"/>
      <c r="BI25" s="63"/>
      <c r="BJ25" s="63"/>
      <c r="BK25" s="63"/>
      <c r="BL25" s="63"/>
      <c r="BM25" s="63"/>
      <c r="BN25" s="63"/>
      <c r="BO25" s="64"/>
      <c r="BP25" s="56">
        <v>0</v>
      </c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8"/>
      <c r="CB25" s="59">
        <f>1777*FR25</f>
        <v>87.868490268279857</v>
      </c>
      <c r="CC25" s="60"/>
      <c r="CD25" s="60"/>
      <c r="CE25" s="60"/>
      <c r="CF25" s="60"/>
      <c r="CG25" s="60"/>
      <c r="CH25" s="60"/>
      <c r="CI25" s="60"/>
      <c r="CJ25" s="61"/>
      <c r="CK25" s="59">
        <v>0</v>
      </c>
      <c r="CL25" s="60"/>
      <c r="CM25" s="60"/>
      <c r="CN25" s="60"/>
      <c r="CO25" s="60"/>
      <c r="CP25" s="60"/>
      <c r="CQ25" s="60"/>
      <c r="CR25" s="60"/>
      <c r="CS25" s="61"/>
      <c r="CT25" s="59"/>
      <c r="CU25" s="60"/>
      <c r="CV25" s="60"/>
      <c r="CW25" s="60"/>
      <c r="CX25" s="60"/>
      <c r="CY25" s="60"/>
      <c r="CZ25" s="60"/>
      <c r="DA25" s="60"/>
      <c r="DB25" s="61"/>
      <c r="DC25" s="59">
        <f>30*FR25</f>
        <v>1.4834297738032614</v>
      </c>
      <c r="DD25" s="60"/>
      <c r="DE25" s="60"/>
      <c r="DF25" s="60"/>
      <c r="DG25" s="60"/>
      <c r="DH25" s="60"/>
      <c r="DI25" s="60"/>
      <c r="DJ25" s="60"/>
      <c r="DK25" s="61"/>
      <c r="DL25" s="59">
        <f>93*FR25</f>
        <v>4.5986322987901103</v>
      </c>
      <c r="DM25" s="60"/>
      <c r="DN25" s="60"/>
      <c r="DO25" s="60"/>
      <c r="DP25" s="60"/>
      <c r="DQ25" s="60"/>
      <c r="DR25" s="60"/>
      <c r="DS25" s="60"/>
      <c r="DT25" s="60"/>
      <c r="DU25" s="61"/>
      <c r="DV25" s="59"/>
      <c r="DW25" s="60"/>
      <c r="DX25" s="60"/>
      <c r="DY25" s="60"/>
      <c r="DZ25" s="60"/>
      <c r="EA25" s="60"/>
      <c r="EB25" s="60"/>
      <c r="EC25" s="60"/>
      <c r="ED25" s="60"/>
      <c r="EE25" s="60"/>
      <c r="EF25" s="60"/>
      <c r="EG25" s="60"/>
      <c r="EH25" s="60"/>
      <c r="EI25" s="60"/>
      <c r="EJ25" s="61"/>
      <c r="EK25" s="59"/>
      <c r="EL25" s="60"/>
      <c r="EM25" s="60"/>
      <c r="EN25" s="60"/>
      <c r="EO25" s="60"/>
      <c r="EP25" s="60"/>
      <c r="EQ25" s="60"/>
      <c r="ER25" s="60"/>
      <c r="ES25" s="61"/>
      <c r="ET25" s="59"/>
      <c r="EU25" s="60"/>
      <c r="EV25" s="60"/>
      <c r="EW25" s="60"/>
      <c r="EX25" s="60"/>
      <c r="EY25" s="60"/>
      <c r="EZ25" s="60"/>
      <c r="FA25" s="60"/>
      <c r="FB25" s="60"/>
      <c r="FC25" s="61"/>
      <c r="FD25" s="59">
        <f>1*FR25</f>
        <v>4.944765912677538E-2</v>
      </c>
      <c r="FE25" s="60"/>
      <c r="FF25" s="60"/>
      <c r="FG25" s="60"/>
      <c r="FH25" s="60"/>
      <c r="FI25" s="60"/>
      <c r="FJ25" s="60"/>
      <c r="FK25" s="61"/>
      <c r="FR25" s="102">
        <f>94/1901</f>
        <v>4.944765912677538E-2</v>
      </c>
      <c r="FS25" s="102"/>
      <c r="FT25" s="102"/>
      <c r="FU25" s="102"/>
      <c r="FV25" s="102"/>
      <c r="FW25" s="102"/>
      <c r="FX25" s="102"/>
      <c r="FY25" s="102"/>
      <c r="FZ25" s="102"/>
      <c r="GA25" s="102"/>
      <c r="GB25" s="102"/>
      <c r="GC25" s="102"/>
      <c r="GD25" s="102"/>
      <c r="GE25" s="102"/>
      <c r="GF25" s="102"/>
      <c r="GG25" s="102"/>
      <c r="GH25" s="102"/>
    </row>
    <row r="26" spans="1:210" ht="18.95" customHeight="1">
      <c r="A26" s="71" t="s">
        <v>74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3"/>
      <c r="BF26" s="62">
        <f t="shared" si="1"/>
        <v>54.999999999999993</v>
      </c>
      <c r="BG26" s="63"/>
      <c r="BH26" s="63"/>
      <c r="BI26" s="63"/>
      <c r="BJ26" s="63"/>
      <c r="BK26" s="63"/>
      <c r="BL26" s="63"/>
      <c r="BM26" s="63"/>
      <c r="BN26" s="63"/>
      <c r="BO26" s="64"/>
      <c r="BP26" s="59">
        <v>0</v>
      </c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1"/>
      <c r="CB26" s="59">
        <f>47*FR26</f>
        <v>1.8731884057971013</v>
      </c>
      <c r="CC26" s="60"/>
      <c r="CD26" s="60"/>
      <c r="CE26" s="60"/>
      <c r="CF26" s="60"/>
      <c r="CG26" s="60"/>
      <c r="CH26" s="60"/>
      <c r="CI26" s="60"/>
      <c r="CJ26" s="61"/>
      <c r="CK26" s="59">
        <v>0</v>
      </c>
      <c r="CL26" s="60"/>
      <c r="CM26" s="60"/>
      <c r="CN26" s="60"/>
      <c r="CO26" s="60"/>
      <c r="CP26" s="60"/>
      <c r="CQ26" s="60"/>
      <c r="CR26" s="60"/>
      <c r="CS26" s="61"/>
      <c r="CT26" s="59"/>
      <c r="CU26" s="60"/>
      <c r="CV26" s="60"/>
      <c r="CW26" s="60"/>
      <c r="CX26" s="60"/>
      <c r="CY26" s="60"/>
      <c r="CZ26" s="60"/>
      <c r="DA26" s="60"/>
      <c r="DB26" s="61"/>
      <c r="DC26" s="59">
        <f>1204*FR26</f>
        <v>47.985507246376805</v>
      </c>
      <c r="DD26" s="60"/>
      <c r="DE26" s="60"/>
      <c r="DF26" s="60"/>
      <c r="DG26" s="60"/>
      <c r="DH26" s="60"/>
      <c r="DI26" s="60"/>
      <c r="DJ26" s="60"/>
      <c r="DK26" s="61"/>
      <c r="DL26" s="59">
        <f>128*FR26</f>
        <v>5.1014492753623184</v>
      </c>
      <c r="DM26" s="60"/>
      <c r="DN26" s="60"/>
      <c r="DO26" s="60"/>
      <c r="DP26" s="60"/>
      <c r="DQ26" s="60"/>
      <c r="DR26" s="60"/>
      <c r="DS26" s="60"/>
      <c r="DT26" s="60"/>
      <c r="DU26" s="61"/>
      <c r="DV26" s="59"/>
      <c r="DW26" s="60"/>
      <c r="DX26" s="60"/>
      <c r="DY26" s="60"/>
      <c r="DZ26" s="60"/>
      <c r="EA26" s="60"/>
      <c r="EB26" s="60"/>
      <c r="EC26" s="60"/>
      <c r="ED26" s="60"/>
      <c r="EE26" s="60"/>
      <c r="EF26" s="60"/>
      <c r="EG26" s="60"/>
      <c r="EH26" s="60"/>
      <c r="EI26" s="60"/>
      <c r="EJ26" s="61"/>
      <c r="EK26" s="59"/>
      <c r="EL26" s="60"/>
      <c r="EM26" s="60"/>
      <c r="EN26" s="60"/>
      <c r="EO26" s="60"/>
      <c r="EP26" s="60"/>
      <c r="EQ26" s="60"/>
      <c r="ER26" s="60"/>
      <c r="ES26" s="61"/>
      <c r="ET26" s="59"/>
      <c r="EU26" s="60"/>
      <c r="EV26" s="60"/>
      <c r="EW26" s="60"/>
      <c r="EX26" s="60"/>
      <c r="EY26" s="60"/>
      <c r="EZ26" s="60"/>
      <c r="FA26" s="60"/>
      <c r="FB26" s="60"/>
      <c r="FC26" s="61"/>
      <c r="FD26" s="59">
        <f>1*FR26</f>
        <v>3.9855072463768113E-2</v>
      </c>
      <c r="FE26" s="60"/>
      <c r="FF26" s="60"/>
      <c r="FG26" s="60"/>
      <c r="FH26" s="60"/>
      <c r="FI26" s="60"/>
      <c r="FJ26" s="60"/>
      <c r="FK26" s="61"/>
      <c r="FR26" s="102">
        <f>55/1380</f>
        <v>3.9855072463768113E-2</v>
      </c>
      <c r="FS26" s="102"/>
      <c r="FT26" s="102"/>
      <c r="FU26" s="102"/>
      <c r="FV26" s="102"/>
      <c r="FW26" s="102"/>
      <c r="FX26" s="102"/>
      <c r="FY26" s="102"/>
      <c r="FZ26" s="102"/>
      <c r="GA26" s="102"/>
      <c r="GB26" s="102"/>
      <c r="GC26" s="102"/>
      <c r="GD26" s="102"/>
      <c r="GE26" s="102"/>
      <c r="GF26" s="102"/>
      <c r="GG26" s="102"/>
      <c r="GH26" s="102"/>
    </row>
    <row r="27" spans="1:210" ht="15.75" customHeight="1">
      <c r="A27" s="65" t="s">
        <v>56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7"/>
      <c r="BF27" s="62">
        <f>CB27+CK27+CT27+DC27+DL27+ET27+FD27</f>
        <v>13645.000000000002</v>
      </c>
      <c r="BG27" s="63"/>
      <c r="BH27" s="63"/>
      <c r="BI27" s="63"/>
      <c r="BJ27" s="63"/>
      <c r="BK27" s="63"/>
      <c r="BL27" s="63"/>
      <c r="BM27" s="63"/>
      <c r="BN27" s="63"/>
      <c r="BO27" s="64"/>
      <c r="BP27" s="56">
        <v>0</v>
      </c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8"/>
      <c r="CB27" s="62">
        <f>SUM(CB19:CJ26)</f>
        <v>4536.4944796086811</v>
      </c>
      <c r="CC27" s="63"/>
      <c r="CD27" s="63"/>
      <c r="CE27" s="63"/>
      <c r="CF27" s="63"/>
      <c r="CG27" s="63"/>
      <c r="CH27" s="63"/>
      <c r="CI27" s="63"/>
      <c r="CJ27" s="64"/>
      <c r="CK27" s="62">
        <f>SUM(CK19:CS26)</f>
        <v>4304.4141362775454</v>
      </c>
      <c r="CL27" s="63"/>
      <c r="CM27" s="63"/>
      <c r="CN27" s="63"/>
      <c r="CO27" s="63"/>
      <c r="CP27" s="63"/>
      <c r="CQ27" s="63"/>
      <c r="CR27" s="63"/>
      <c r="CS27" s="64"/>
      <c r="CT27" s="62">
        <f>SUM(CT19:DB26)</f>
        <v>1354.0292228080134</v>
      </c>
      <c r="CU27" s="63"/>
      <c r="CV27" s="63"/>
      <c r="CW27" s="63"/>
      <c r="CX27" s="63"/>
      <c r="CY27" s="63"/>
      <c r="CZ27" s="63"/>
      <c r="DA27" s="63"/>
      <c r="DB27" s="64"/>
      <c r="DC27" s="62">
        <f>SUM(DC19:DK26)</f>
        <v>408.27157020967883</v>
      </c>
      <c r="DD27" s="63"/>
      <c r="DE27" s="63"/>
      <c r="DF27" s="63"/>
      <c r="DG27" s="63"/>
      <c r="DH27" s="63"/>
      <c r="DI27" s="63"/>
      <c r="DJ27" s="63"/>
      <c r="DK27" s="64"/>
      <c r="DL27" s="62">
        <f>SUM(DL19:DU26)</f>
        <v>3023.9749659018844</v>
      </c>
      <c r="DM27" s="63"/>
      <c r="DN27" s="63"/>
      <c r="DO27" s="63"/>
      <c r="DP27" s="63"/>
      <c r="DQ27" s="63"/>
      <c r="DR27" s="63"/>
      <c r="DS27" s="63"/>
      <c r="DT27" s="63"/>
      <c r="DU27" s="64"/>
      <c r="DV27" s="68">
        <f>SUM(DV19:DV24)</f>
        <v>0</v>
      </c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70"/>
      <c r="EK27" s="62">
        <v>0</v>
      </c>
      <c r="EL27" s="63"/>
      <c r="EM27" s="63"/>
      <c r="EN27" s="63"/>
      <c r="EO27" s="63"/>
      <c r="EP27" s="63"/>
      <c r="EQ27" s="63"/>
      <c r="ER27" s="63"/>
      <c r="ES27" s="64"/>
      <c r="ET27" s="68">
        <f>ET19+ET21+ET25+ET26</f>
        <v>0</v>
      </c>
      <c r="EU27" s="69"/>
      <c r="EV27" s="69"/>
      <c r="EW27" s="69"/>
      <c r="EX27" s="69"/>
      <c r="EY27" s="69"/>
      <c r="EZ27" s="69"/>
      <c r="FA27" s="69"/>
      <c r="FB27" s="69"/>
      <c r="FC27" s="70"/>
      <c r="FD27" s="62">
        <f>FD19+FD21+FD25+FD26+FD23</f>
        <v>17.815625194197217</v>
      </c>
      <c r="FE27" s="63"/>
      <c r="FF27" s="63"/>
      <c r="FG27" s="63"/>
      <c r="FH27" s="63"/>
      <c r="FI27" s="63"/>
      <c r="FJ27" s="63"/>
      <c r="FK27" s="64"/>
    </row>
    <row r="28" spans="1:210" ht="17.25" customHeight="1">
      <c r="A28" s="65" t="s">
        <v>71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7"/>
      <c r="BF28" s="62">
        <f>CB28+CK28+CT28+DC28+DL28+ET28+FD28</f>
        <v>0</v>
      </c>
      <c r="BG28" s="63"/>
      <c r="BH28" s="63"/>
      <c r="BI28" s="63"/>
      <c r="BJ28" s="63"/>
      <c r="BK28" s="63"/>
      <c r="BL28" s="63"/>
      <c r="BM28" s="63"/>
      <c r="BN28" s="63"/>
      <c r="BO28" s="64"/>
      <c r="BP28" s="56">
        <v>0</v>
      </c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8"/>
      <c r="CB28" s="56">
        <f>CB14*1.1278</f>
        <v>0</v>
      </c>
      <c r="CC28" s="57"/>
      <c r="CD28" s="57"/>
      <c r="CE28" s="57"/>
      <c r="CF28" s="57"/>
      <c r="CG28" s="57"/>
      <c r="CH28" s="57"/>
      <c r="CI28" s="57"/>
      <c r="CJ28" s="58"/>
      <c r="CK28" s="56">
        <f>CK14*1.1</f>
        <v>0</v>
      </c>
      <c r="CL28" s="57"/>
      <c r="CM28" s="57"/>
      <c r="CN28" s="57"/>
      <c r="CO28" s="57"/>
      <c r="CP28" s="57"/>
      <c r="CQ28" s="57"/>
      <c r="CR28" s="57"/>
      <c r="CS28" s="58"/>
      <c r="CT28" s="56">
        <f>CT14*1.2</f>
        <v>0</v>
      </c>
      <c r="CU28" s="57"/>
      <c r="CV28" s="57"/>
      <c r="CW28" s="57"/>
      <c r="CX28" s="57"/>
      <c r="CY28" s="57"/>
      <c r="CZ28" s="57"/>
      <c r="DA28" s="57"/>
      <c r="DB28" s="58"/>
      <c r="DC28" s="56">
        <f>DC14*1.2</f>
        <v>0</v>
      </c>
      <c r="DD28" s="57"/>
      <c r="DE28" s="57"/>
      <c r="DF28" s="57"/>
      <c r="DG28" s="57"/>
      <c r="DH28" s="57"/>
      <c r="DI28" s="57"/>
      <c r="DJ28" s="57"/>
      <c r="DK28" s="58"/>
      <c r="DL28" s="56">
        <f>DL14*1.2</f>
        <v>0</v>
      </c>
      <c r="DM28" s="57"/>
      <c r="DN28" s="57"/>
      <c r="DO28" s="57"/>
      <c r="DP28" s="57"/>
      <c r="DQ28" s="57"/>
      <c r="DR28" s="57"/>
      <c r="DS28" s="57"/>
      <c r="DT28" s="57"/>
      <c r="DU28" s="58"/>
      <c r="DV28" s="59">
        <f>DV14*0.93</f>
        <v>0</v>
      </c>
      <c r="DW28" s="60"/>
      <c r="DX28" s="60"/>
      <c r="DY28" s="60"/>
      <c r="DZ28" s="60"/>
      <c r="EA28" s="60"/>
      <c r="EB28" s="60"/>
      <c r="EC28" s="60"/>
      <c r="ED28" s="60"/>
      <c r="EE28" s="60"/>
      <c r="EF28" s="60"/>
      <c r="EG28" s="60"/>
      <c r="EH28" s="60"/>
      <c r="EI28" s="60"/>
      <c r="EJ28" s="61"/>
      <c r="EK28" s="56">
        <v>0</v>
      </c>
      <c r="EL28" s="57"/>
      <c r="EM28" s="57"/>
      <c r="EN28" s="57"/>
      <c r="EO28" s="57"/>
      <c r="EP28" s="57"/>
      <c r="EQ28" s="57"/>
      <c r="ER28" s="57"/>
      <c r="ES28" s="58"/>
      <c r="ET28" s="59"/>
      <c r="EU28" s="60"/>
      <c r="EV28" s="60"/>
      <c r="EW28" s="60"/>
      <c r="EX28" s="60"/>
      <c r="EY28" s="60"/>
      <c r="EZ28" s="60"/>
      <c r="FA28" s="60"/>
      <c r="FB28" s="60"/>
      <c r="FC28" s="61"/>
      <c r="FD28" s="56"/>
      <c r="FE28" s="57"/>
      <c r="FF28" s="57"/>
      <c r="FG28" s="57"/>
      <c r="FH28" s="57"/>
      <c r="FI28" s="57"/>
      <c r="FJ28" s="57"/>
      <c r="FK28" s="58"/>
      <c r="GC28" s="54"/>
      <c r="GD28" s="55"/>
      <c r="GE28" s="55"/>
      <c r="GF28" s="55"/>
      <c r="GG28" s="55"/>
      <c r="GH28" s="55"/>
      <c r="GI28" s="55"/>
      <c r="GJ28" s="55"/>
      <c r="GK28" s="55"/>
      <c r="GL28" s="55"/>
      <c r="GM28" s="55"/>
      <c r="GN28" s="55"/>
      <c r="GO28" s="55"/>
      <c r="GP28" s="55"/>
      <c r="GQ28" s="55"/>
      <c r="GR28" s="55"/>
      <c r="GS28" s="55"/>
      <c r="GT28" s="55"/>
      <c r="GU28" s="55"/>
      <c r="GV28" s="55"/>
      <c r="GW28" s="55"/>
      <c r="GX28" s="55"/>
      <c r="GY28" s="55"/>
      <c r="GZ28" s="55"/>
      <c r="HA28" s="55"/>
      <c r="HB28" s="55"/>
    </row>
    <row r="29" spans="1:210" ht="15">
      <c r="A29" s="1"/>
      <c r="B29" s="80" t="s">
        <v>79</v>
      </c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  <c r="DP29" s="80"/>
      <c r="DQ29" s="80"/>
      <c r="DR29" s="80"/>
      <c r="DS29" s="80"/>
      <c r="DT29" s="80"/>
      <c r="DU29" s="80"/>
      <c r="DV29" s="80"/>
      <c r="DW29" s="80"/>
      <c r="DX29" s="80"/>
      <c r="DY29" s="80"/>
      <c r="DZ29" s="80"/>
      <c r="EA29" s="80"/>
      <c r="EB29" s="80"/>
      <c r="EC29" s="80"/>
      <c r="ED29" s="80"/>
      <c r="EE29" s="80"/>
      <c r="EF29" s="80"/>
      <c r="EG29" s="80"/>
      <c r="EH29" s="80"/>
      <c r="EI29" s="80"/>
      <c r="EJ29" s="80"/>
      <c r="EK29" s="80"/>
      <c r="EL29" s="80"/>
      <c r="EM29" s="80"/>
      <c r="EN29" s="80"/>
      <c r="EO29" s="80"/>
      <c r="EP29" s="80"/>
      <c r="EQ29" s="80"/>
      <c r="ER29" s="80"/>
      <c r="ES29" s="80"/>
      <c r="ET29" s="80"/>
      <c r="EU29" s="80"/>
      <c r="EV29" s="80"/>
      <c r="EW29" s="80"/>
      <c r="EX29" s="80"/>
      <c r="EY29" s="80"/>
      <c r="EZ29" s="80"/>
      <c r="FA29" s="80"/>
      <c r="FB29" s="80"/>
      <c r="FC29" s="80"/>
      <c r="FD29" s="80"/>
      <c r="FE29" s="80"/>
      <c r="FF29" s="80"/>
      <c r="FG29" s="80"/>
      <c r="FH29" s="80"/>
      <c r="FI29" s="80"/>
      <c r="FJ29" s="80"/>
      <c r="FK29" s="1"/>
    </row>
    <row r="30" spans="1:210" ht="13.15" customHeight="1">
      <c r="A30" s="81" t="s">
        <v>0</v>
      </c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3"/>
      <c r="BF30" s="81" t="s">
        <v>1</v>
      </c>
      <c r="BG30" s="82"/>
      <c r="BH30" s="82"/>
      <c r="BI30" s="82"/>
      <c r="BJ30" s="82"/>
      <c r="BK30" s="82"/>
      <c r="BL30" s="82"/>
      <c r="BM30" s="82"/>
      <c r="BN30" s="82"/>
      <c r="BO30" s="83"/>
      <c r="BP30" s="87" t="s">
        <v>2</v>
      </c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88"/>
      <c r="DY30" s="88"/>
      <c r="DZ30" s="88"/>
      <c r="EA30" s="88"/>
      <c r="EB30" s="88"/>
      <c r="EC30" s="88"/>
      <c r="ED30" s="88"/>
      <c r="EE30" s="88"/>
      <c r="EF30" s="88"/>
      <c r="EG30" s="88"/>
      <c r="EH30" s="88"/>
      <c r="EI30" s="88"/>
      <c r="EJ30" s="88"/>
      <c r="EK30" s="88"/>
      <c r="EL30" s="88"/>
      <c r="EM30" s="88"/>
      <c r="EN30" s="88"/>
      <c r="EO30" s="88"/>
      <c r="EP30" s="88"/>
      <c r="EQ30" s="88"/>
      <c r="ER30" s="88"/>
      <c r="ES30" s="88"/>
      <c r="ET30" s="88"/>
      <c r="EU30" s="88"/>
      <c r="EV30" s="88"/>
      <c r="EW30" s="88"/>
      <c r="EX30" s="88"/>
      <c r="EY30" s="88"/>
      <c r="EZ30" s="88"/>
      <c r="FA30" s="88"/>
      <c r="FB30" s="88"/>
      <c r="FC30" s="88"/>
      <c r="FD30" s="88"/>
      <c r="FE30" s="88"/>
      <c r="FF30" s="88"/>
      <c r="FG30" s="88"/>
      <c r="FH30" s="88"/>
      <c r="FI30" s="88"/>
      <c r="FJ30" s="88"/>
      <c r="FK30" s="89"/>
    </row>
    <row r="31" spans="1:210" ht="91.7" customHeight="1">
      <c r="A31" s="84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6"/>
      <c r="BF31" s="84"/>
      <c r="BG31" s="85"/>
      <c r="BH31" s="85"/>
      <c r="BI31" s="85"/>
      <c r="BJ31" s="85"/>
      <c r="BK31" s="85"/>
      <c r="BL31" s="85"/>
      <c r="BM31" s="85"/>
      <c r="BN31" s="85"/>
      <c r="BO31" s="86"/>
      <c r="BP31" s="99" t="s">
        <v>11</v>
      </c>
      <c r="BQ31" s="100"/>
      <c r="BR31" s="100"/>
      <c r="BS31" s="100"/>
      <c r="BT31" s="100"/>
      <c r="BU31" s="100"/>
      <c r="BV31" s="100"/>
      <c r="BW31" s="100"/>
      <c r="BX31" s="100"/>
      <c r="BY31" s="100"/>
      <c r="BZ31" s="100"/>
      <c r="CA31" s="101"/>
      <c r="CB31" s="99" t="s">
        <v>12</v>
      </c>
      <c r="CC31" s="100"/>
      <c r="CD31" s="100"/>
      <c r="CE31" s="100"/>
      <c r="CF31" s="100"/>
      <c r="CG31" s="100"/>
      <c r="CH31" s="100"/>
      <c r="CI31" s="100"/>
      <c r="CJ31" s="101"/>
      <c r="CK31" s="99" t="s">
        <v>3</v>
      </c>
      <c r="CL31" s="100"/>
      <c r="CM31" s="100"/>
      <c r="CN31" s="100"/>
      <c r="CO31" s="100"/>
      <c r="CP31" s="100"/>
      <c r="CQ31" s="100"/>
      <c r="CR31" s="100"/>
      <c r="CS31" s="101"/>
      <c r="CT31" s="99" t="s">
        <v>10</v>
      </c>
      <c r="CU31" s="100"/>
      <c r="CV31" s="100"/>
      <c r="CW31" s="100"/>
      <c r="CX31" s="100"/>
      <c r="CY31" s="100"/>
      <c r="CZ31" s="100"/>
      <c r="DA31" s="100"/>
      <c r="DB31" s="101"/>
      <c r="DC31" s="99" t="s">
        <v>4</v>
      </c>
      <c r="DD31" s="100"/>
      <c r="DE31" s="100"/>
      <c r="DF31" s="100"/>
      <c r="DG31" s="100"/>
      <c r="DH31" s="100"/>
      <c r="DI31" s="100"/>
      <c r="DJ31" s="100"/>
      <c r="DK31" s="101"/>
      <c r="DL31" s="99" t="s">
        <v>6</v>
      </c>
      <c r="DM31" s="100"/>
      <c r="DN31" s="100"/>
      <c r="DO31" s="100"/>
      <c r="DP31" s="100"/>
      <c r="DQ31" s="100"/>
      <c r="DR31" s="100"/>
      <c r="DS31" s="100"/>
      <c r="DT31" s="100"/>
      <c r="DU31" s="101"/>
      <c r="DV31" s="99" t="s">
        <v>5</v>
      </c>
      <c r="DW31" s="100"/>
      <c r="DX31" s="100"/>
      <c r="DY31" s="100"/>
      <c r="DZ31" s="100"/>
      <c r="EA31" s="100"/>
      <c r="EB31" s="100"/>
      <c r="EC31" s="100"/>
      <c r="ED31" s="100"/>
      <c r="EE31" s="100"/>
      <c r="EF31" s="100"/>
      <c r="EG31" s="100"/>
      <c r="EH31" s="100"/>
      <c r="EI31" s="100"/>
      <c r="EJ31" s="101"/>
      <c r="EK31" s="99" t="s">
        <v>8</v>
      </c>
      <c r="EL31" s="100"/>
      <c r="EM31" s="100"/>
      <c r="EN31" s="100"/>
      <c r="EO31" s="100"/>
      <c r="EP31" s="100"/>
      <c r="EQ31" s="100"/>
      <c r="ER31" s="100"/>
      <c r="ES31" s="101"/>
      <c r="ET31" s="99" t="s">
        <v>9</v>
      </c>
      <c r="EU31" s="100"/>
      <c r="EV31" s="100"/>
      <c r="EW31" s="100"/>
      <c r="EX31" s="100"/>
      <c r="EY31" s="100"/>
      <c r="EZ31" s="100"/>
      <c r="FA31" s="100"/>
      <c r="FB31" s="100"/>
      <c r="FC31" s="101"/>
      <c r="FD31" s="99" t="s">
        <v>7</v>
      </c>
      <c r="FE31" s="100"/>
      <c r="FF31" s="100"/>
      <c r="FG31" s="100"/>
      <c r="FH31" s="100"/>
      <c r="FI31" s="100"/>
      <c r="FJ31" s="100"/>
      <c r="FK31" s="101"/>
    </row>
    <row r="32" spans="1:210" ht="24.2" customHeight="1">
      <c r="A32" s="77" t="s">
        <v>72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9"/>
      <c r="BF32" s="56"/>
      <c r="BG32" s="57"/>
      <c r="BH32" s="57"/>
      <c r="BI32" s="57"/>
      <c r="BJ32" s="57"/>
      <c r="BK32" s="57"/>
      <c r="BL32" s="57"/>
      <c r="BM32" s="57"/>
      <c r="BN32" s="57"/>
      <c r="BO32" s="58"/>
      <c r="BP32" s="56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8"/>
      <c r="CB32" s="56"/>
      <c r="CC32" s="57"/>
      <c r="CD32" s="57"/>
      <c r="CE32" s="57"/>
      <c r="CF32" s="57"/>
      <c r="CG32" s="57"/>
      <c r="CH32" s="57"/>
      <c r="CI32" s="57"/>
      <c r="CJ32" s="58"/>
      <c r="CK32" s="56"/>
      <c r="CL32" s="57"/>
      <c r="CM32" s="57"/>
      <c r="CN32" s="57"/>
      <c r="CO32" s="57"/>
      <c r="CP32" s="57"/>
      <c r="CQ32" s="57"/>
      <c r="CR32" s="57"/>
      <c r="CS32" s="58"/>
      <c r="CT32" s="56"/>
      <c r="CU32" s="57"/>
      <c r="CV32" s="57"/>
      <c r="CW32" s="57"/>
      <c r="CX32" s="57"/>
      <c r="CY32" s="57"/>
      <c r="CZ32" s="57"/>
      <c r="DA32" s="57"/>
      <c r="DB32" s="58"/>
      <c r="DC32" s="56"/>
      <c r="DD32" s="57"/>
      <c r="DE32" s="57"/>
      <c r="DF32" s="57"/>
      <c r="DG32" s="57"/>
      <c r="DH32" s="57"/>
      <c r="DI32" s="57"/>
      <c r="DJ32" s="57"/>
      <c r="DK32" s="58"/>
      <c r="DL32" s="56"/>
      <c r="DM32" s="57"/>
      <c r="DN32" s="57"/>
      <c r="DO32" s="57"/>
      <c r="DP32" s="57"/>
      <c r="DQ32" s="57"/>
      <c r="DR32" s="57"/>
      <c r="DS32" s="57"/>
      <c r="DT32" s="57"/>
      <c r="DU32" s="58"/>
      <c r="DV32" s="59"/>
      <c r="DW32" s="60"/>
      <c r="DX32" s="60"/>
      <c r="DY32" s="60"/>
      <c r="DZ32" s="60"/>
      <c r="EA32" s="60"/>
      <c r="EB32" s="60"/>
      <c r="EC32" s="60"/>
      <c r="ED32" s="60"/>
      <c r="EE32" s="60"/>
      <c r="EF32" s="60"/>
      <c r="EG32" s="60"/>
      <c r="EH32" s="60"/>
      <c r="EI32" s="60"/>
      <c r="EJ32" s="61"/>
      <c r="EK32" s="56"/>
      <c r="EL32" s="57"/>
      <c r="EM32" s="57"/>
      <c r="EN32" s="57"/>
      <c r="EO32" s="57"/>
      <c r="EP32" s="57"/>
      <c r="EQ32" s="57"/>
      <c r="ER32" s="57"/>
      <c r="ES32" s="58"/>
      <c r="ET32" s="56"/>
      <c r="EU32" s="57"/>
      <c r="EV32" s="57"/>
      <c r="EW32" s="57"/>
      <c r="EX32" s="57"/>
      <c r="EY32" s="57"/>
      <c r="EZ32" s="57"/>
      <c r="FA32" s="57"/>
      <c r="FB32" s="57"/>
      <c r="FC32" s="58"/>
      <c r="FD32" s="56"/>
      <c r="FE32" s="57"/>
      <c r="FF32" s="57"/>
      <c r="FG32" s="57"/>
      <c r="FH32" s="57"/>
      <c r="FI32" s="57"/>
      <c r="FJ32" s="57"/>
      <c r="FK32" s="58"/>
    </row>
    <row r="33" spans="1:167" ht="29.45" customHeight="1">
      <c r="A33" s="74" t="s">
        <v>70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6"/>
      <c r="BF33" s="62">
        <f>CB33+CK33+CT33+DC33+DL33+ET33+FD33</f>
        <v>5602.3000000000011</v>
      </c>
      <c r="BG33" s="63"/>
      <c r="BH33" s="63"/>
      <c r="BI33" s="63"/>
      <c r="BJ33" s="63"/>
      <c r="BK33" s="63"/>
      <c r="BL33" s="63"/>
      <c r="BM33" s="63"/>
      <c r="BN33" s="63"/>
      <c r="BO33" s="64"/>
      <c r="BP33" s="56">
        <v>0</v>
      </c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8"/>
      <c r="CB33" s="59">
        <f>CB19*1.1</f>
        <v>1144.8970523319977</v>
      </c>
      <c r="CC33" s="60"/>
      <c r="CD33" s="60"/>
      <c r="CE33" s="60"/>
      <c r="CF33" s="60"/>
      <c r="CG33" s="60"/>
      <c r="CH33" s="60"/>
      <c r="CI33" s="60"/>
      <c r="CJ33" s="61"/>
      <c r="CK33" s="59">
        <f>CK19*1.1</f>
        <v>933.39127316024872</v>
      </c>
      <c r="CL33" s="60"/>
      <c r="CM33" s="60"/>
      <c r="CN33" s="60"/>
      <c r="CO33" s="60"/>
      <c r="CP33" s="60"/>
      <c r="CQ33" s="60"/>
      <c r="CR33" s="60"/>
      <c r="CS33" s="61"/>
      <c r="CT33" s="59">
        <f>CT19*1.1</f>
        <v>289.76291746529597</v>
      </c>
      <c r="CU33" s="60"/>
      <c r="CV33" s="60"/>
      <c r="CW33" s="60"/>
      <c r="CX33" s="60"/>
      <c r="CY33" s="60"/>
      <c r="CZ33" s="60"/>
      <c r="DA33" s="60"/>
      <c r="DB33" s="61"/>
      <c r="DC33" s="59">
        <f>DC19*1.1</f>
        <v>137.23471133182321</v>
      </c>
      <c r="DD33" s="60"/>
      <c r="DE33" s="60"/>
      <c r="DF33" s="60"/>
      <c r="DG33" s="60"/>
      <c r="DH33" s="60"/>
      <c r="DI33" s="60"/>
      <c r="DJ33" s="60"/>
      <c r="DK33" s="61"/>
      <c r="DL33" s="59">
        <f>DL19*1.1</f>
        <v>3087.7403307777204</v>
      </c>
      <c r="DM33" s="60"/>
      <c r="DN33" s="60"/>
      <c r="DO33" s="60"/>
      <c r="DP33" s="60"/>
      <c r="DQ33" s="60"/>
      <c r="DR33" s="60"/>
      <c r="DS33" s="60"/>
      <c r="DT33" s="60"/>
      <c r="DU33" s="61"/>
      <c r="DV33" s="59">
        <f>DV19*0.93</f>
        <v>0</v>
      </c>
      <c r="DW33" s="60"/>
      <c r="DX33" s="60"/>
      <c r="DY33" s="60"/>
      <c r="DZ33" s="60"/>
      <c r="EA33" s="60"/>
      <c r="EB33" s="60"/>
      <c r="EC33" s="60"/>
      <c r="ED33" s="60"/>
      <c r="EE33" s="60"/>
      <c r="EF33" s="60"/>
      <c r="EG33" s="60"/>
      <c r="EH33" s="60"/>
      <c r="EI33" s="60"/>
      <c r="EJ33" s="61"/>
      <c r="EK33" s="59">
        <v>0</v>
      </c>
      <c r="EL33" s="60"/>
      <c r="EM33" s="60"/>
      <c r="EN33" s="60"/>
      <c r="EO33" s="60"/>
      <c r="EP33" s="60"/>
      <c r="EQ33" s="60"/>
      <c r="ER33" s="60"/>
      <c r="ES33" s="61"/>
      <c r="ET33" s="59"/>
      <c r="EU33" s="60"/>
      <c r="EV33" s="60"/>
      <c r="EW33" s="60"/>
      <c r="EX33" s="60"/>
      <c r="EY33" s="60"/>
      <c r="EZ33" s="60"/>
      <c r="FA33" s="60"/>
      <c r="FB33" s="60"/>
      <c r="FC33" s="61"/>
      <c r="FD33" s="59">
        <f>FD19*1.1</f>
        <v>9.2737149329151425</v>
      </c>
      <c r="FE33" s="60"/>
      <c r="FF33" s="60"/>
      <c r="FG33" s="60"/>
      <c r="FH33" s="60"/>
      <c r="FI33" s="60"/>
      <c r="FJ33" s="60"/>
      <c r="FK33" s="61"/>
    </row>
    <row r="34" spans="1:167" ht="18.399999999999999" customHeight="1">
      <c r="A34" s="74" t="s">
        <v>64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6"/>
      <c r="BF34" s="62">
        <f t="shared" ref="BF33:BF39" si="2">CB34+CK34+CT34+DC34+DL34+ET34+FD34</f>
        <v>1629.1000000000004</v>
      </c>
      <c r="BG34" s="63"/>
      <c r="BH34" s="63"/>
      <c r="BI34" s="63"/>
      <c r="BJ34" s="63"/>
      <c r="BK34" s="63"/>
      <c r="BL34" s="63"/>
      <c r="BM34" s="63"/>
      <c r="BN34" s="63"/>
      <c r="BO34" s="64"/>
      <c r="BP34" s="56">
        <v>0</v>
      </c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8"/>
      <c r="CB34" s="59">
        <f>CB21*1.1</f>
        <v>103.58887830435819</v>
      </c>
      <c r="CC34" s="60"/>
      <c r="CD34" s="60"/>
      <c r="CE34" s="60"/>
      <c r="CF34" s="60"/>
      <c r="CG34" s="60"/>
      <c r="CH34" s="60"/>
      <c r="CI34" s="60"/>
      <c r="CJ34" s="61"/>
      <c r="CK34" s="59">
        <f>CK21*1.1</f>
        <v>868.22888102609477</v>
      </c>
      <c r="CL34" s="60"/>
      <c r="CM34" s="60"/>
      <c r="CN34" s="60"/>
      <c r="CO34" s="60"/>
      <c r="CP34" s="60"/>
      <c r="CQ34" s="60"/>
      <c r="CR34" s="60"/>
      <c r="CS34" s="61"/>
      <c r="CT34" s="59">
        <f>CT21*1.1</f>
        <v>272.02472697581061</v>
      </c>
      <c r="CU34" s="60"/>
      <c r="CV34" s="60"/>
      <c r="CW34" s="60"/>
      <c r="CX34" s="60"/>
      <c r="CY34" s="60"/>
      <c r="CZ34" s="60"/>
      <c r="DA34" s="60"/>
      <c r="DB34" s="61"/>
      <c r="DC34" s="59">
        <f>DC21*1.1</f>
        <v>156.46410029598886</v>
      </c>
      <c r="DD34" s="60"/>
      <c r="DE34" s="60"/>
      <c r="DF34" s="60"/>
      <c r="DG34" s="60"/>
      <c r="DH34" s="60"/>
      <c r="DI34" s="60"/>
      <c r="DJ34" s="60"/>
      <c r="DK34" s="61"/>
      <c r="DL34" s="59">
        <f>DL21*1.1</f>
        <v>227.96204198278505</v>
      </c>
      <c r="DM34" s="60"/>
      <c r="DN34" s="60"/>
      <c r="DO34" s="60"/>
      <c r="DP34" s="60"/>
      <c r="DQ34" s="60"/>
      <c r="DR34" s="60"/>
      <c r="DS34" s="60"/>
      <c r="DT34" s="60"/>
      <c r="DU34" s="61"/>
      <c r="DV34" s="59"/>
      <c r="DW34" s="60"/>
      <c r="DX34" s="60"/>
      <c r="DY34" s="60"/>
      <c r="DZ34" s="60"/>
      <c r="EA34" s="60"/>
      <c r="EB34" s="60"/>
      <c r="EC34" s="60"/>
      <c r="ED34" s="60"/>
      <c r="EE34" s="60"/>
      <c r="EF34" s="60"/>
      <c r="EG34" s="60"/>
      <c r="EH34" s="60"/>
      <c r="EI34" s="60"/>
      <c r="EJ34" s="61"/>
      <c r="EK34" s="59"/>
      <c r="EL34" s="60"/>
      <c r="EM34" s="60"/>
      <c r="EN34" s="60"/>
      <c r="EO34" s="60"/>
      <c r="EP34" s="60"/>
      <c r="EQ34" s="60"/>
      <c r="ER34" s="60"/>
      <c r="ES34" s="61"/>
      <c r="ET34" s="59"/>
      <c r="EU34" s="60"/>
      <c r="EV34" s="60"/>
      <c r="EW34" s="60"/>
      <c r="EX34" s="60"/>
      <c r="EY34" s="60"/>
      <c r="EZ34" s="60"/>
      <c r="FA34" s="60"/>
      <c r="FB34" s="60"/>
      <c r="FC34" s="61"/>
      <c r="FD34" s="59">
        <f>FD21*1.1</f>
        <v>0.83137141496274625</v>
      </c>
      <c r="FE34" s="60"/>
      <c r="FF34" s="60"/>
      <c r="FG34" s="60"/>
      <c r="FH34" s="60"/>
      <c r="FI34" s="60"/>
      <c r="FJ34" s="60"/>
      <c r="FK34" s="61"/>
    </row>
    <row r="35" spans="1:167" ht="27" customHeight="1">
      <c r="A35" s="74" t="s">
        <v>86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6"/>
      <c r="BF35" s="62">
        <f>CB35+CK35+CT35+DC35+DL35+ET35+FD35</f>
        <v>7614.2000000000016</v>
      </c>
      <c r="BG35" s="63"/>
      <c r="BH35" s="63"/>
      <c r="BI35" s="63"/>
      <c r="BJ35" s="63"/>
      <c r="BK35" s="63"/>
      <c r="BL35" s="63"/>
      <c r="BM35" s="63"/>
      <c r="BN35" s="63"/>
      <c r="BO35" s="64"/>
      <c r="BP35" s="59">
        <v>0</v>
      </c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1"/>
      <c r="CB35" s="59">
        <f>CB23*1.1</f>
        <v>3642.9421503917097</v>
      </c>
      <c r="CC35" s="60"/>
      <c r="CD35" s="60"/>
      <c r="CE35" s="60"/>
      <c r="CF35" s="60"/>
      <c r="CG35" s="60"/>
      <c r="CH35" s="60"/>
      <c r="CI35" s="60"/>
      <c r="CJ35" s="61"/>
      <c r="CK35" s="59">
        <f>CK23*1.1</f>
        <v>2933.2353957189566</v>
      </c>
      <c r="CL35" s="60"/>
      <c r="CM35" s="60"/>
      <c r="CN35" s="60"/>
      <c r="CO35" s="60"/>
      <c r="CP35" s="60"/>
      <c r="CQ35" s="60"/>
      <c r="CR35" s="60"/>
      <c r="CS35" s="61"/>
      <c r="CT35" s="59">
        <f>CT23*1.1</f>
        <v>927.64450064770847</v>
      </c>
      <c r="CU35" s="60"/>
      <c r="CV35" s="60"/>
      <c r="CW35" s="60"/>
      <c r="CX35" s="60"/>
      <c r="CY35" s="60"/>
      <c r="CZ35" s="60"/>
      <c r="DA35" s="60"/>
      <c r="DB35" s="61"/>
      <c r="DC35" s="59">
        <f>DC23*1.1</f>
        <v>100.98408488063662</v>
      </c>
      <c r="DD35" s="60"/>
      <c r="DE35" s="60"/>
      <c r="DF35" s="60"/>
      <c r="DG35" s="60"/>
      <c r="DH35" s="60"/>
      <c r="DI35" s="60"/>
      <c r="DJ35" s="60"/>
      <c r="DK35" s="61"/>
      <c r="DL35" s="59">
        <f>DL23</f>
        <v>0</v>
      </c>
      <c r="DM35" s="60"/>
      <c r="DN35" s="60"/>
      <c r="DO35" s="60"/>
      <c r="DP35" s="60"/>
      <c r="DQ35" s="60"/>
      <c r="DR35" s="60"/>
      <c r="DS35" s="60"/>
      <c r="DT35" s="60"/>
      <c r="DU35" s="61"/>
      <c r="DV35" s="59"/>
      <c r="DW35" s="60"/>
      <c r="DX35" s="60"/>
      <c r="DY35" s="60"/>
      <c r="DZ35" s="60"/>
      <c r="EA35" s="60"/>
      <c r="EB35" s="60"/>
      <c r="EC35" s="60"/>
      <c r="ED35" s="60"/>
      <c r="EE35" s="60"/>
      <c r="EF35" s="60"/>
      <c r="EG35" s="60"/>
      <c r="EH35" s="60"/>
      <c r="EI35" s="60"/>
      <c r="EJ35" s="61"/>
      <c r="EK35" s="59"/>
      <c r="EL35" s="60"/>
      <c r="EM35" s="60"/>
      <c r="EN35" s="60"/>
      <c r="EO35" s="60"/>
      <c r="EP35" s="60"/>
      <c r="EQ35" s="60"/>
      <c r="ER35" s="60"/>
      <c r="ES35" s="61"/>
      <c r="ET35" s="59"/>
      <c r="EU35" s="60"/>
      <c r="EV35" s="60"/>
      <c r="EW35" s="60"/>
      <c r="EX35" s="60"/>
      <c r="EY35" s="60"/>
      <c r="EZ35" s="60"/>
      <c r="FA35" s="60"/>
      <c r="FB35" s="60"/>
      <c r="FC35" s="61"/>
      <c r="FD35" s="59">
        <f>FD23*1.1</f>
        <v>9.3938683609894529</v>
      </c>
      <c r="FE35" s="60"/>
      <c r="FF35" s="60"/>
      <c r="FG35" s="60"/>
      <c r="FH35" s="60"/>
      <c r="FI35" s="60"/>
      <c r="FJ35" s="60"/>
      <c r="FK35" s="61"/>
    </row>
    <row r="36" spans="1:167" ht="28.5" customHeight="1">
      <c r="A36" s="74" t="s">
        <v>73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6"/>
      <c r="BF36" s="62">
        <f t="shared" si="2"/>
        <v>103.40000000000002</v>
      </c>
      <c r="BG36" s="63"/>
      <c r="BH36" s="63"/>
      <c r="BI36" s="63"/>
      <c r="BJ36" s="63"/>
      <c r="BK36" s="63"/>
      <c r="BL36" s="63"/>
      <c r="BM36" s="63"/>
      <c r="BN36" s="63"/>
      <c r="BO36" s="64"/>
      <c r="BP36" s="56">
        <v>0</v>
      </c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8"/>
      <c r="CB36" s="59">
        <f>CB25*1.1</f>
        <v>96.655339295107851</v>
      </c>
      <c r="CC36" s="60"/>
      <c r="CD36" s="60"/>
      <c r="CE36" s="60"/>
      <c r="CF36" s="60"/>
      <c r="CG36" s="60"/>
      <c r="CH36" s="60"/>
      <c r="CI36" s="60"/>
      <c r="CJ36" s="61"/>
      <c r="CK36" s="59">
        <f>CK25*1.1</f>
        <v>0</v>
      </c>
      <c r="CL36" s="60"/>
      <c r="CM36" s="60"/>
      <c r="CN36" s="60"/>
      <c r="CO36" s="60"/>
      <c r="CP36" s="60"/>
      <c r="CQ36" s="60"/>
      <c r="CR36" s="60"/>
      <c r="CS36" s="61"/>
      <c r="CT36" s="59">
        <f>CT25*1.1</f>
        <v>0</v>
      </c>
      <c r="CU36" s="60"/>
      <c r="CV36" s="60"/>
      <c r="CW36" s="60"/>
      <c r="CX36" s="60"/>
      <c r="CY36" s="60"/>
      <c r="CZ36" s="60"/>
      <c r="DA36" s="60"/>
      <c r="DB36" s="61"/>
      <c r="DC36" s="59">
        <f>DC25*1.1</f>
        <v>1.6317727511835876</v>
      </c>
      <c r="DD36" s="60"/>
      <c r="DE36" s="60"/>
      <c r="DF36" s="60"/>
      <c r="DG36" s="60"/>
      <c r="DH36" s="60"/>
      <c r="DI36" s="60"/>
      <c r="DJ36" s="60"/>
      <c r="DK36" s="61"/>
      <c r="DL36" s="59">
        <f>DL25*1.1</f>
        <v>5.0584955286691216</v>
      </c>
      <c r="DM36" s="60"/>
      <c r="DN36" s="60"/>
      <c r="DO36" s="60"/>
      <c r="DP36" s="60"/>
      <c r="DQ36" s="60"/>
      <c r="DR36" s="60"/>
      <c r="DS36" s="60"/>
      <c r="DT36" s="60"/>
      <c r="DU36" s="61"/>
      <c r="DV36" s="59">
        <f>DV21*0.93</f>
        <v>0</v>
      </c>
      <c r="DW36" s="60"/>
      <c r="DX36" s="60"/>
      <c r="DY36" s="60"/>
      <c r="DZ36" s="60"/>
      <c r="EA36" s="60"/>
      <c r="EB36" s="60"/>
      <c r="EC36" s="60"/>
      <c r="ED36" s="60"/>
      <c r="EE36" s="60"/>
      <c r="EF36" s="60"/>
      <c r="EG36" s="60"/>
      <c r="EH36" s="60"/>
      <c r="EI36" s="60"/>
      <c r="EJ36" s="61"/>
      <c r="EK36" s="59">
        <v>0</v>
      </c>
      <c r="EL36" s="60"/>
      <c r="EM36" s="60"/>
      <c r="EN36" s="60"/>
      <c r="EO36" s="60"/>
      <c r="EP36" s="60"/>
      <c r="EQ36" s="60"/>
      <c r="ER36" s="60"/>
      <c r="ES36" s="61"/>
      <c r="ET36" s="59"/>
      <c r="EU36" s="60"/>
      <c r="EV36" s="60"/>
      <c r="EW36" s="60"/>
      <c r="EX36" s="60"/>
      <c r="EY36" s="60"/>
      <c r="EZ36" s="60"/>
      <c r="FA36" s="60"/>
      <c r="FB36" s="60"/>
      <c r="FC36" s="61"/>
      <c r="FD36" s="59">
        <f>FD25*1.1</f>
        <v>5.4392425039452921E-2</v>
      </c>
      <c r="FE36" s="60"/>
      <c r="FF36" s="60"/>
      <c r="FG36" s="60"/>
      <c r="FH36" s="60"/>
      <c r="FI36" s="60"/>
      <c r="FJ36" s="60"/>
      <c r="FK36" s="61"/>
    </row>
    <row r="37" spans="1:167" ht="18.95" customHeight="1">
      <c r="A37" s="71" t="s">
        <v>74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3"/>
      <c r="BF37" s="62">
        <f t="shared" si="2"/>
        <v>2504.0885544954158</v>
      </c>
      <c r="BG37" s="63"/>
      <c r="BH37" s="63"/>
      <c r="BI37" s="63"/>
      <c r="BJ37" s="63"/>
      <c r="BK37" s="63"/>
      <c r="BL37" s="63"/>
      <c r="BM37" s="63"/>
      <c r="BN37" s="63"/>
      <c r="BO37" s="64"/>
      <c r="BP37" s="56">
        <v>0</v>
      </c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8"/>
      <c r="CB37" s="59">
        <f>CB12*1.1</f>
        <v>699.02791970802934</v>
      </c>
      <c r="CC37" s="60"/>
      <c r="CD37" s="60"/>
      <c r="CE37" s="60"/>
      <c r="CF37" s="60"/>
      <c r="CG37" s="60"/>
      <c r="CH37" s="60"/>
      <c r="CI37" s="60"/>
      <c r="CJ37" s="61"/>
      <c r="CK37" s="59">
        <f>CK12*1.1</f>
        <v>0</v>
      </c>
      <c r="CL37" s="60"/>
      <c r="CM37" s="60"/>
      <c r="CN37" s="60"/>
      <c r="CO37" s="60"/>
      <c r="CP37" s="60"/>
      <c r="CQ37" s="60"/>
      <c r="CR37" s="60"/>
      <c r="CS37" s="61"/>
      <c r="CT37" s="59">
        <f>CT12*1.1</f>
        <v>0</v>
      </c>
      <c r="CU37" s="60"/>
      <c r="CV37" s="60"/>
      <c r="CW37" s="60"/>
      <c r="CX37" s="60"/>
      <c r="CY37" s="60"/>
      <c r="CZ37" s="60"/>
      <c r="DA37" s="60"/>
      <c r="DB37" s="61"/>
      <c r="DC37" s="59">
        <f>DC12*1.1</f>
        <v>1613.8847362844363</v>
      </c>
      <c r="DD37" s="60"/>
      <c r="DE37" s="60"/>
      <c r="DF37" s="60"/>
      <c r="DG37" s="60"/>
      <c r="DH37" s="60"/>
      <c r="DI37" s="60"/>
      <c r="DJ37" s="60"/>
      <c r="DK37" s="61"/>
      <c r="DL37" s="59">
        <f>DL12*1.1</f>
        <v>191.13205792323996</v>
      </c>
      <c r="DM37" s="60"/>
      <c r="DN37" s="60"/>
      <c r="DO37" s="60"/>
      <c r="DP37" s="60"/>
      <c r="DQ37" s="60"/>
      <c r="DR37" s="60"/>
      <c r="DS37" s="60"/>
      <c r="DT37" s="60"/>
      <c r="DU37" s="61"/>
      <c r="DV37" s="59"/>
      <c r="DW37" s="60"/>
      <c r="DX37" s="60"/>
      <c r="DY37" s="60"/>
      <c r="DZ37" s="60"/>
      <c r="EA37" s="60"/>
      <c r="EB37" s="60"/>
      <c r="EC37" s="60"/>
      <c r="ED37" s="60"/>
      <c r="EE37" s="60"/>
      <c r="EF37" s="60"/>
      <c r="EG37" s="60"/>
      <c r="EH37" s="60"/>
      <c r="EI37" s="60"/>
      <c r="EJ37" s="61"/>
      <c r="EK37" s="59"/>
      <c r="EL37" s="60"/>
      <c r="EM37" s="60"/>
      <c r="EN37" s="60"/>
      <c r="EO37" s="60"/>
      <c r="EP37" s="60"/>
      <c r="EQ37" s="60"/>
      <c r="ER37" s="60"/>
      <c r="ES37" s="61"/>
      <c r="ET37" s="59"/>
      <c r="EU37" s="60"/>
      <c r="EV37" s="60"/>
      <c r="EW37" s="60"/>
      <c r="EX37" s="60"/>
      <c r="EY37" s="60"/>
      <c r="EZ37" s="60"/>
      <c r="FA37" s="60"/>
      <c r="FB37" s="60"/>
      <c r="FC37" s="61"/>
      <c r="FD37" s="59">
        <f>FD26*1.1</f>
        <v>4.3840579710144927E-2</v>
      </c>
      <c r="FE37" s="60"/>
      <c r="FF37" s="60"/>
      <c r="FG37" s="60"/>
      <c r="FH37" s="60"/>
      <c r="FI37" s="60"/>
      <c r="FJ37" s="60"/>
      <c r="FK37" s="61"/>
    </row>
    <row r="38" spans="1:167" ht="21.6" customHeight="1">
      <c r="A38" s="65" t="s">
        <v>56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7"/>
      <c r="BF38" s="62">
        <f t="shared" si="2"/>
        <v>17453.088554495418</v>
      </c>
      <c r="BG38" s="63"/>
      <c r="BH38" s="63"/>
      <c r="BI38" s="63"/>
      <c r="BJ38" s="63"/>
      <c r="BK38" s="63"/>
      <c r="BL38" s="63"/>
      <c r="BM38" s="63"/>
      <c r="BN38" s="63"/>
      <c r="BO38" s="64"/>
      <c r="BP38" s="56">
        <v>0</v>
      </c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8"/>
      <c r="CB38" s="62">
        <f>SUM(CB33:CJ37)</f>
        <v>5687.1113400312024</v>
      </c>
      <c r="CC38" s="63"/>
      <c r="CD38" s="63"/>
      <c r="CE38" s="63"/>
      <c r="CF38" s="63"/>
      <c r="CG38" s="63"/>
      <c r="CH38" s="63"/>
      <c r="CI38" s="63"/>
      <c r="CJ38" s="64"/>
      <c r="CK38" s="62">
        <f>SUM(CK33:CS37)</f>
        <v>4734.8555499053</v>
      </c>
      <c r="CL38" s="63"/>
      <c r="CM38" s="63"/>
      <c r="CN38" s="63"/>
      <c r="CO38" s="63"/>
      <c r="CP38" s="63"/>
      <c r="CQ38" s="63"/>
      <c r="CR38" s="63"/>
      <c r="CS38" s="64"/>
      <c r="CT38" s="62">
        <f>SUM(CT33:DB37)</f>
        <v>1489.4321450888151</v>
      </c>
      <c r="CU38" s="63"/>
      <c r="CV38" s="63"/>
      <c r="CW38" s="63"/>
      <c r="CX38" s="63"/>
      <c r="CY38" s="63"/>
      <c r="CZ38" s="63"/>
      <c r="DA38" s="63"/>
      <c r="DB38" s="64"/>
      <c r="DC38" s="62">
        <f>SUM(DC33:DK37)</f>
        <v>2010.1994055440684</v>
      </c>
      <c r="DD38" s="63"/>
      <c r="DE38" s="63"/>
      <c r="DF38" s="63"/>
      <c r="DG38" s="63"/>
      <c r="DH38" s="63"/>
      <c r="DI38" s="63"/>
      <c r="DJ38" s="63"/>
      <c r="DK38" s="64"/>
      <c r="DL38" s="62">
        <f>SUM(DL33:DU37)</f>
        <v>3511.8929262124147</v>
      </c>
      <c r="DM38" s="63"/>
      <c r="DN38" s="63"/>
      <c r="DO38" s="63"/>
      <c r="DP38" s="63"/>
      <c r="DQ38" s="63"/>
      <c r="DR38" s="63"/>
      <c r="DS38" s="63"/>
      <c r="DT38" s="63"/>
      <c r="DU38" s="64"/>
      <c r="DV38" s="68">
        <f>SUM(DV33:DV37)</f>
        <v>0</v>
      </c>
      <c r="DW38" s="69"/>
      <c r="DX38" s="69"/>
      <c r="DY38" s="69"/>
      <c r="DZ38" s="69"/>
      <c r="EA38" s="69"/>
      <c r="EB38" s="69"/>
      <c r="EC38" s="69"/>
      <c r="ED38" s="69"/>
      <c r="EE38" s="69"/>
      <c r="EF38" s="69"/>
      <c r="EG38" s="69"/>
      <c r="EH38" s="69"/>
      <c r="EI38" s="69"/>
      <c r="EJ38" s="70"/>
      <c r="EK38" s="62">
        <v>0</v>
      </c>
      <c r="EL38" s="63"/>
      <c r="EM38" s="63"/>
      <c r="EN38" s="63"/>
      <c r="EO38" s="63"/>
      <c r="EP38" s="63"/>
      <c r="EQ38" s="63"/>
      <c r="ER38" s="63"/>
      <c r="ES38" s="64"/>
      <c r="ET38" s="68">
        <f>ET33+ET34+ET36+ET37</f>
        <v>0</v>
      </c>
      <c r="EU38" s="69"/>
      <c r="EV38" s="69"/>
      <c r="EW38" s="69"/>
      <c r="EX38" s="69"/>
      <c r="EY38" s="69"/>
      <c r="EZ38" s="69"/>
      <c r="FA38" s="69"/>
      <c r="FB38" s="69"/>
      <c r="FC38" s="70"/>
      <c r="FD38" s="62">
        <f>FD33+FD34+FD36+FD37+FD35</f>
        <v>19.59718771361694</v>
      </c>
      <c r="FE38" s="63"/>
      <c r="FF38" s="63"/>
      <c r="FG38" s="63"/>
      <c r="FH38" s="63"/>
      <c r="FI38" s="63"/>
      <c r="FJ38" s="63"/>
      <c r="FK38" s="64"/>
    </row>
    <row r="39" spans="1:167" ht="23.65" customHeight="1">
      <c r="A39" s="65" t="s">
        <v>71</v>
      </c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7"/>
      <c r="BF39" s="62">
        <f t="shared" si="2"/>
        <v>0</v>
      </c>
      <c r="BG39" s="63"/>
      <c r="BH39" s="63"/>
      <c r="BI39" s="63"/>
      <c r="BJ39" s="63"/>
      <c r="BK39" s="63"/>
      <c r="BL39" s="63"/>
      <c r="BM39" s="63"/>
      <c r="BN39" s="63"/>
      <c r="BO39" s="64"/>
      <c r="BP39" s="56">
        <v>0</v>
      </c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8"/>
      <c r="CB39" s="56">
        <f>CB28*1.2</f>
        <v>0</v>
      </c>
      <c r="CC39" s="57"/>
      <c r="CD39" s="57"/>
      <c r="CE39" s="57"/>
      <c r="CF39" s="57"/>
      <c r="CG39" s="57"/>
      <c r="CH39" s="57"/>
      <c r="CI39" s="57"/>
      <c r="CJ39" s="58"/>
      <c r="CK39" s="56">
        <f>CK28*1.1235</f>
        <v>0</v>
      </c>
      <c r="CL39" s="57"/>
      <c r="CM39" s="57"/>
      <c r="CN39" s="57"/>
      <c r="CO39" s="57"/>
      <c r="CP39" s="57"/>
      <c r="CQ39" s="57"/>
      <c r="CR39" s="57"/>
      <c r="CS39" s="58"/>
      <c r="CT39" s="56">
        <f>CT28*1.1</f>
        <v>0</v>
      </c>
      <c r="CU39" s="57"/>
      <c r="CV39" s="57"/>
      <c r="CW39" s="57"/>
      <c r="CX39" s="57"/>
      <c r="CY39" s="57"/>
      <c r="CZ39" s="57"/>
      <c r="DA39" s="57"/>
      <c r="DB39" s="58"/>
      <c r="DC39" s="56">
        <f>DC28*1.1</f>
        <v>0</v>
      </c>
      <c r="DD39" s="57"/>
      <c r="DE39" s="57"/>
      <c r="DF39" s="57"/>
      <c r="DG39" s="57"/>
      <c r="DH39" s="57"/>
      <c r="DI39" s="57"/>
      <c r="DJ39" s="57"/>
      <c r="DK39" s="58"/>
      <c r="DL39" s="56">
        <f>DL28*1.1</f>
        <v>0</v>
      </c>
      <c r="DM39" s="57"/>
      <c r="DN39" s="57"/>
      <c r="DO39" s="57"/>
      <c r="DP39" s="57"/>
      <c r="DQ39" s="57"/>
      <c r="DR39" s="57"/>
      <c r="DS39" s="57"/>
      <c r="DT39" s="57"/>
      <c r="DU39" s="58"/>
      <c r="DV39" s="59">
        <f>DV28*0.93</f>
        <v>0</v>
      </c>
      <c r="DW39" s="60"/>
      <c r="DX39" s="60"/>
      <c r="DY39" s="60"/>
      <c r="DZ39" s="60"/>
      <c r="EA39" s="60"/>
      <c r="EB39" s="60"/>
      <c r="EC39" s="60"/>
      <c r="ED39" s="60"/>
      <c r="EE39" s="60"/>
      <c r="EF39" s="60"/>
      <c r="EG39" s="60"/>
      <c r="EH39" s="60"/>
      <c r="EI39" s="60"/>
      <c r="EJ39" s="61"/>
      <c r="EK39" s="56">
        <v>0</v>
      </c>
      <c r="EL39" s="57"/>
      <c r="EM39" s="57"/>
      <c r="EN39" s="57"/>
      <c r="EO39" s="57"/>
      <c r="EP39" s="57"/>
      <c r="EQ39" s="57"/>
      <c r="ER39" s="57"/>
      <c r="ES39" s="58"/>
      <c r="ET39" s="59"/>
      <c r="EU39" s="60"/>
      <c r="EV39" s="60"/>
      <c r="EW39" s="60"/>
      <c r="EX39" s="60"/>
      <c r="EY39" s="60"/>
      <c r="EZ39" s="60"/>
      <c r="FA39" s="60"/>
      <c r="FB39" s="60"/>
      <c r="FC39" s="61"/>
      <c r="FD39" s="56"/>
      <c r="FE39" s="57"/>
      <c r="FF39" s="57"/>
      <c r="FG39" s="57"/>
      <c r="FH39" s="57"/>
      <c r="FI39" s="57"/>
      <c r="FJ39" s="57"/>
      <c r="FK39" s="58"/>
    </row>
    <row r="40" spans="1:167" ht="15">
      <c r="A40" s="1"/>
      <c r="B40" s="80" t="s">
        <v>84</v>
      </c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0"/>
      <c r="CA40" s="80"/>
      <c r="CB40" s="80"/>
      <c r="CC40" s="80"/>
      <c r="CD40" s="80"/>
      <c r="CE40" s="80"/>
      <c r="CF40" s="80"/>
      <c r="CG40" s="80"/>
      <c r="CH40" s="80"/>
      <c r="CI40" s="80"/>
      <c r="CJ40" s="80"/>
      <c r="CK40" s="80"/>
      <c r="CL40" s="80"/>
      <c r="CM40" s="80"/>
      <c r="CN40" s="80"/>
      <c r="CO40" s="80"/>
      <c r="CP40" s="80"/>
      <c r="CQ40" s="80"/>
      <c r="CR40" s="80"/>
      <c r="CS40" s="80"/>
      <c r="CT40" s="80"/>
      <c r="CU40" s="80"/>
      <c r="CV40" s="80"/>
      <c r="CW40" s="80"/>
      <c r="CX40" s="80"/>
      <c r="CY40" s="80"/>
      <c r="CZ40" s="80"/>
      <c r="DA40" s="80"/>
      <c r="DB40" s="80"/>
      <c r="DC40" s="80"/>
      <c r="DD40" s="80"/>
      <c r="DE40" s="80"/>
      <c r="DF40" s="80"/>
      <c r="DG40" s="80"/>
      <c r="DH40" s="80"/>
      <c r="DI40" s="80"/>
      <c r="DJ40" s="80"/>
      <c r="DK40" s="80"/>
      <c r="DL40" s="80"/>
      <c r="DM40" s="80"/>
      <c r="DN40" s="80"/>
      <c r="DO40" s="80"/>
      <c r="DP40" s="80"/>
      <c r="DQ40" s="80"/>
      <c r="DR40" s="80"/>
      <c r="DS40" s="80"/>
      <c r="DT40" s="80"/>
      <c r="DU40" s="80"/>
      <c r="DV40" s="80"/>
      <c r="DW40" s="80"/>
      <c r="DX40" s="80"/>
      <c r="DY40" s="80"/>
      <c r="DZ40" s="80"/>
      <c r="EA40" s="80"/>
      <c r="EB40" s="80"/>
      <c r="EC40" s="80"/>
      <c r="ED40" s="80"/>
      <c r="EE40" s="80"/>
      <c r="EF40" s="80"/>
      <c r="EG40" s="80"/>
      <c r="EH40" s="80"/>
      <c r="EI40" s="80"/>
      <c r="EJ40" s="80"/>
      <c r="EK40" s="80"/>
      <c r="EL40" s="80"/>
      <c r="EM40" s="80"/>
      <c r="EN40" s="80"/>
      <c r="EO40" s="80"/>
      <c r="EP40" s="80"/>
      <c r="EQ40" s="80"/>
      <c r="ER40" s="80"/>
      <c r="ES40" s="80"/>
      <c r="ET40" s="80"/>
      <c r="EU40" s="80"/>
      <c r="EV40" s="80"/>
      <c r="EW40" s="80"/>
      <c r="EX40" s="80"/>
      <c r="EY40" s="80"/>
      <c r="EZ40" s="80"/>
      <c r="FA40" s="80"/>
      <c r="FB40" s="80"/>
      <c r="FC40" s="80"/>
      <c r="FD40" s="80"/>
      <c r="FE40" s="80"/>
      <c r="FF40" s="80"/>
      <c r="FG40" s="80"/>
      <c r="FH40" s="80"/>
      <c r="FI40" s="80"/>
      <c r="FJ40" s="80"/>
      <c r="FK40" s="1"/>
    </row>
    <row r="41" spans="1:167">
      <c r="A41" s="81" t="s">
        <v>0</v>
      </c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3"/>
      <c r="BF41" s="81" t="s">
        <v>1</v>
      </c>
      <c r="BG41" s="82"/>
      <c r="BH41" s="82"/>
      <c r="BI41" s="82"/>
      <c r="BJ41" s="82"/>
      <c r="BK41" s="82"/>
      <c r="BL41" s="82"/>
      <c r="BM41" s="82"/>
      <c r="BN41" s="82"/>
      <c r="BO41" s="83"/>
      <c r="BP41" s="87" t="s">
        <v>2</v>
      </c>
      <c r="BQ41" s="88"/>
      <c r="BR41" s="88"/>
      <c r="BS41" s="88"/>
      <c r="BT41" s="88"/>
      <c r="BU41" s="88"/>
      <c r="BV41" s="88"/>
      <c r="BW41" s="88"/>
      <c r="BX41" s="88"/>
      <c r="BY41" s="88"/>
      <c r="BZ41" s="88"/>
      <c r="CA41" s="88"/>
      <c r="CB41" s="88"/>
      <c r="CC41" s="88"/>
      <c r="CD41" s="88"/>
      <c r="CE41" s="88"/>
      <c r="CF41" s="88"/>
      <c r="CG41" s="88"/>
      <c r="CH41" s="88"/>
      <c r="CI41" s="88"/>
      <c r="CJ41" s="88"/>
      <c r="CK41" s="88"/>
      <c r="CL41" s="88"/>
      <c r="CM41" s="88"/>
      <c r="CN41" s="88"/>
      <c r="CO41" s="88"/>
      <c r="CP41" s="88"/>
      <c r="CQ41" s="88"/>
      <c r="CR41" s="88"/>
      <c r="CS41" s="88"/>
      <c r="CT41" s="88"/>
      <c r="CU41" s="88"/>
      <c r="CV41" s="88"/>
      <c r="CW41" s="88"/>
      <c r="CX41" s="88"/>
      <c r="CY41" s="88"/>
      <c r="CZ41" s="88"/>
      <c r="DA41" s="88"/>
      <c r="DB41" s="88"/>
      <c r="DC41" s="88"/>
      <c r="DD41" s="88"/>
      <c r="DE41" s="88"/>
      <c r="DF41" s="88"/>
      <c r="DG41" s="88"/>
      <c r="DH41" s="88"/>
      <c r="DI41" s="88"/>
      <c r="DJ41" s="88"/>
      <c r="DK41" s="88"/>
      <c r="DL41" s="88"/>
      <c r="DM41" s="88"/>
      <c r="DN41" s="88"/>
      <c r="DO41" s="88"/>
      <c r="DP41" s="88"/>
      <c r="DQ41" s="88"/>
      <c r="DR41" s="88"/>
      <c r="DS41" s="88"/>
      <c r="DT41" s="88"/>
      <c r="DU41" s="88"/>
      <c r="DV41" s="88"/>
      <c r="DW41" s="88"/>
      <c r="DX41" s="88"/>
      <c r="DY41" s="88"/>
      <c r="DZ41" s="88"/>
      <c r="EA41" s="88"/>
      <c r="EB41" s="88"/>
      <c r="EC41" s="88"/>
      <c r="ED41" s="88"/>
      <c r="EE41" s="88"/>
      <c r="EF41" s="88"/>
      <c r="EG41" s="88"/>
      <c r="EH41" s="88"/>
      <c r="EI41" s="88"/>
      <c r="EJ41" s="88"/>
      <c r="EK41" s="88"/>
      <c r="EL41" s="88"/>
      <c r="EM41" s="88"/>
      <c r="EN41" s="88"/>
      <c r="EO41" s="88"/>
      <c r="EP41" s="88"/>
      <c r="EQ41" s="88"/>
      <c r="ER41" s="88"/>
      <c r="ES41" s="88"/>
      <c r="ET41" s="88"/>
      <c r="EU41" s="88"/>
      <c r="EV41" s="88"/>
      <c r="EW41" s="88"/>
      <c r="EX41" s="88"/>
      <c r="EY41" s="88"/>
      <c r="EZ41" s="88"/>
      <c r="FA41" s="88"/>
      <c r="FB41" s="88"/>
      <c r="FC41" s="88"/>
      <c r="FD41" s="88"/>
      <c r="FE41" s="88"/>
      <c r="FF41" s="88"/>
      <c r="FG41" s="88"/>
      <c r="FH41" s="88"/>
      <c r="FI41" s="88"/>
      <c r="FJ41" s="88"/>
      <c r="FK41" s="89"/>
    </row>
    <row r="42" spans="1:167" ht="103.5" customHeight="1">
      <c r="A42" s="84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6"/>
      <c r="BF42" s="84"/>
      <c r="BG42" s="85"/>
      <c r="BH42" s="85"/>
      <c r="BI42" s="85"/>
      <c r="BJ42" s="85"/>
      <c r="BK42" s="85"/>
      <c r="BL42" s="85"/>
      <c r="BM42" s="85"/>
      <c r="BN42" s="85"/>
      <c r="BO42" s="86"/>
      <c r="BP42" s="99" t="s">
        <v>11</v>
      </c>
      <c r="BQ42" s="100"/>
      <c r="BR42" s="100"/>
      <c r="BS42" s="100"/>
      <c r="BT42" s="100"/>
      <c r="BU42" s="100"/>
      <c r="BV42" s="100"/>
      <c r="BW42" s="100"/>
      <c r="BX42" s="100"/>
      <c r="BY42" s="100"/>
      <c r="BZ42" s="100"/>
      <c r="CA42" s="101"/>
      <c r="CB42" s="99" t="s">
        <v>12</v>
      </c>
      <c r="CC42" s="100"/>
      <c r="CD42" s="100"/>
      <c r="CE42" s="100"/>
      <c r="CF42" s="100"/>
      <c r="CG42" s="100"/>
      <c r="CH42" s="100"/>
      <c r="CI42" s="100"/>
      <c r="CJ42" s="101"/>
      <c r="CK42" s="99" t="s">
        <v>3</v>
      </c>
      <c r="CL42" s="100"/>
      <c r="CM42" s="100"/>
      <c r="CN42" s="100"/>
      <c r="CO42" s="100"/>
      <c r="CP42" s="100"/>
      <c r="CQ42" s="100"/>
      <c r="CR42" s="100"/>
      <c r="CS42" s="101"/>
      <c r="CT42" s="99" t="s">
        <v>10</v>
      </c>
      <c r="CU42" s="100"/>
      <c r="CV42" s="100"/>
      <c r="CW42" s="100"/>
      <c r="CX42" s="100"/>
      <c r="CY42" s="100"/>
      <c r="CZ42" s="100"/>
      <c r="DA42" s="100"/>
      <c r="DB42" s="101"/>
      <c r="DC42" s="99" t="s">
        <v>4</v>
      </c>
      <c r="DD42" s="100"/>
      <c r="DE42" s="100"/>
      <c r="DF42" s="100"/>
      <c r="DG42" s="100"/>
      <c r="DH42" s="100"/>
      <c r="DI42" s="100"/>
      <c r="DJ42" s="100"/>
      <c r="DK42" s="101"/>
      <c r="DL42" s="99" t="s">
        <v>6</v>
      </c>
      <c r="DM42" s="100"/>
      <c r="DN42" s="100"/>
      <c r="DO42" s="100"/>
      <c r="DP42" s="100"/>
      <c r="DQ42" s="100"/>
      <c r="DR42" s="100"/>
      <c r="DS42" s="100"/>
      <c r="DT42" s="100"/>
      <c r="DU42" s="101"/>
      <c r="DV42" s="99" t="s">
        <v>5</v>
      </c>
      <c r="DW42" s="100"/>
      <c r="DX42" s="100"/>
      <c r="DY42" s="100"/>
      <c r="DZ42" s="100"/>
      <c r="EA42" s="100"/>
      <c r="EB42" s="100"/>
      <c r="EC42" s="100"/>
      <c r="ED42" s="100"/>
      <c r="EE42" s="100"/>
      <c r="EF42" s="100"/>
      <c r="EG42" s="100"/>
      <c r="EH42" s="100"/>
      <c r="EI42" s="100"/>
      <c r="EJ42" s="101"/>
      <c r="EK42" s="99" t="s">
        <v>8</v>
      </c>
      <c r="EL42" s="100"/>
      <c r="EM42" s="100"/>
      <c r="EN42" s="100"/>
      <c r="EO42" s="100"/>
      <c r="EP42" s="100"/>
      <c r="EQ42" s="100"/>
      <c r="ER42" s="100"/>
      <c r="ES42" s="101"/>
      <c r="ET42" s="99" t="s">
        <v>9</v>
      </c>
      <c r="EU42" s="100"/>
      <c r="EV42" s="100"/>
      <c r="EW42" s="100"/>
      <c r="EX42" s="100"/>
      <c r="EY42" s="100"/>
      <c r="EZ42" s="100"/>
      <c r="FA42" s="100"/>
      <c r="FB42" s="100"/>
      <c r="FC42" s="101"/>
      <c r="FD42" s="99" t="s">
        <v>7</v>
      </c>
      <c r="FE42" s="100"/>
      <c r="FF42" s="100"/>
      <c r="FG42" s="100"/>
      <c r="FH42" s="100"/>
      <c r="FI42" s="100"/>
      <c r="FJ42" s="100"/>
      <c r="FK42" s="101"/>
    </row>
    <row r="43" spans="1:167" ht="24.95" customHeight="1">
      <c r="A43" s="77" t="s">
        <v>72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9"/>
      <c r="BF43" s="56"/>
      <c r="BG43" s="57"/>
      <c r="BH43" s="57"/>
      <c r="BI43" s="57"/>
      <c r="BJ43" s="57"/>
      <c r="BK43" s="57"/>
      <c r="BL43" s="57"/>
      <c r="BM43" s="57"/>
      <c r="BN43" s="57"/>
      <c r="BO43" s="58"/>
      <c r="BP43" s="56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8"/>
      <c r="CB43" s="56"/>
      <c r="CC43" s="57"/>
      <c r="CD43" s="57"/>
      <c r="CE43" s="57"/>
      <c r="CF43" s="57"/>
      <c r="CG43" s="57"/>
      <c r="CH43" s="57"/>
      <c r="CI43" s="57"/>
      <c r="CJ43" s="58"/>
      <c r="CK43" s="56"/>
      <c r="CL43" s="57"/>
      <c r="CM43" s="57"/>
      <c r="CN43" s="57"/>
      <c r="CO43" s="57"/>
      <c r="CP43" s="57"/>
      <c r="CQ43" s="57"/>
      <c r="CR43" s="57"/>
      <c r="CS43" s="58"/>
      <c r="CT43" s="56"/>
      <c r="CU43" s="57"/>
      <c r="CV43" s="57"/>
      <c r="CW43" s="57"/>
      <c r="CX43" s="57"/>
      <c r="CY43" s="57"/>
      <c r="CZ43" s="57"/>
      <c r="DA43" s="57"/>
      <c r="DB43" s="58"/>
      <c r="DC43" s="56"/>
      <c r="DD43" s="57"/>
      <c r="DE43" s="57"/>
      <c r="DF43" s="57"/>
      <c r="DG43" s="57"/>
      <c r="DH43" s="57"/>
      <c r="DI43" s="57"/>
      <c r="DJ43" s="57"/>
      <c r="DK43" s="58"/>
      <c r="DL43" s="56"/>
      <c r="DM43" s="57"/>
      <c r="DN43" s="57"/>
      <c r="DO43" s="57"/>
      <c r="DP43" s="57"/>
      <c r="DQ43" s="57"/>
      <c r="DR43" s="57"/>
      <c r="DS43" s="57"/>
      <c r="DT43" s="57"/>
      <c r="DU43" s="58"/>
      <c r="DV43" s="59"/>
      <c r="DW43" s="60"/>
      <c r="DX43" s="60"/>
      <c r="DY43" s="60"/>
      <c r="DZ43" s="60"/>
      <c r="EA43" s="60"/>
      <c r="EB43" s="60"/>
      <c r="EC43" s="60"/>
      <c r="ED43" s="60"/>
      <c r="EE43" s="60"/>
      <c r="EF43" s="60"/>
      <c r="EG43" s="60"/>
      <c r="EH43" s="60"/>
      <c r="EI43" s="60"/>
      <c r="EJ43" s="61"/>
      <c r="EK43" s="56"/>
      <c r="EL43" s="57"/>
      <c r="EM43" s="57"/>
      <c r="EN43" s="57"/>
      <c r="EO43" s="57"/>
      <c r="EP43" s="57"/>
      <c r="EQ43" s="57"/>
      <c r="ER43" s="57"/>
      <c r="ES43" s="58"/>
      <c r="ET43" s="56"/>
      <c r="EU43" s="57"/>
      <c r="EV43" s="57"/>
      <c r="EW43" s="57"/>
      <c r="EX43" s="57"/>
      <c r="EY43" s="57"/>
      <c r="EZ43" s="57"/>
      <c r="FA43" s="57"/>
      <c r="FB43" s="57"/>
      <c r="FC43" s="58"/>
      <c r="FD43" s="56"/>
      <c r="FE43" s="57"/>
      <c r="FF43" s="57"/>
      <c r="FG43" s="57"/>
      <c r="FH43" s="57"/>
      <c r="FI43" s="57"/>
      <c r="FJ43" s="57"/>
      <c r="FK43" s="58"/>
    </row>
    <row r="44" spans="1:167" ht="31.5" customHeight="1">
      <c r="A44" s="74" t="s">
        <v>70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6"/>
      <c r="BF44" s="62">
        <f t="shared" ref="BF44:BF50" si="3">CB44+CK44+CT44+DC44+DL44+ET44+FD44</f>
        <v>6162.5300000000016</v>
      </c>
      <c r="BG44" s="63"/>
      <c r="BH44" s="63"/>
      <c r="BI44" s="63"/>
      <c r="BJ44" s="63"/>
      <c r="BK44" s="63"/>
      <c r="BL44" s="63"/>
      <c r="BM44" s="63"/>
      <c r="BN44" s="63"/>
      <c r="BO44" s="64"/>
      <c r="BP44" s="56">
        <v>0</v>
      </c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8"/>
      <c r="CB44" s="59">
        <f>CB33*1.1</f>
        <v>1259.3867575651975</v>
      </c>
      <c r="CC44" s="60"/>
      <c r="CD44" s="60"/>
      <c r="CE44" s="60"/>
      <c r="CF44" s="60"/>
      <c r="CG44" s="60"/>
      <c r="CH44" s="60"/>
      <c r="CI44" s="60"/>
      <c r="CJ44" s="61"/>
      <c r="CK44" s="59">
        <f>CK33*1.1</f>
        <v>1026.7304004762736</v>
      </c>
      <c r="CL44" s="60"/>
      <c r="CM44" s="60"/>
      <c r="CN44" s="60"/>
      <c r="CO44" s="60"/>
      <c r="CP44" s="60"/>
      <c r="CQ44" s="60"/>
      <c r="CR44" s="60"/>
      <c r="CS44" s="61"/>
      <c r="CT44" s="59">
        <f>CT33*1.1</f>
        <v>318.7392092118256</v>
      </c>
      <c r="CU44" s="60"/>
      <c r="CV44" s="60"/>
      <c r="CW44" s="60"/>
      <c r="CX44" s="60"/>
      <c r="CY44" s="60"/>
      <c r="CZ44" s="60"/>
      <c r="DA44" s="60"/>
      <c r="DB44" s="61"/>
      <c r="DC44" s="59">
        <f>DC33*1.1</f>
        <v>150.95818246500554</v>
      </c>
      <c r="DD44" s="60"/>
      <c r="DE44" s="60"/>
      <c r="DF44" s="60"/>
      <c r="DG44" s="60"/>
      <c r="DH44" s="60"/>
      <c r="DI44" s="60"/>
      <c r="DJ44" s="60"/>
      <c r="DK44" s="61"/>
      <c r="DL44" s="59">
        <f>DL33*1.1</f>
        <v>3396.5143638554928</v>
      </c>
      <c r="DM44" s="60"/>
      <c r="DN44" s="60"/>
      <c r="DO44" s="60"/>
      <c r="DP44" s="60"/>
      <c r="DQ44" s="60"/>
      <c r="DR44" s="60"/>
      <c r="DS44" s="60"/>
      <c r="DT44" s="60"/>
      <c r="DU44" s="61"/>
      <c r="DV44" s="59">
        <f>DV29*0.93</f>
        <v>0</v>
      </c>
      <c r="DW44" s="60"/>
      <c r="DX44" s="60"/>
      <c r="DY44" s="60"/>
      <c r="DZ44" s="60"/>
      <c r="EA44" s="60"/>
      <c r="EB44" s="60"/>
      <c r="EC44" s="60"/>
      <c r="ED44" s="60"/>
      <c r="EE44" s="60"/>
      <c r="EF44" s="60"/>
      <c r="EG44" s="60"/>
      <c r="EH44" s="60"/>
      <c r="EI44" s="60"/>
      <c r="EJ44" s="61"/>
      <c r="EK44" s="59">
        <v>0</v>
      </c>
      <c r="EL44" s="60"/>
      <c r="EM44" s="60"/>
      <c r="EN44" s="60"/>
      <c r="EO44" s="60"/>
      <c r="EP44" s="60"/>
      <c r="EQ44" s="60"/>
      <c r="ER44" s="60"/>
      <c r="ES44" s="61"/>
      <c r="ET44" s="59"/>
      <c r="EU44" s="60"/>
      <c r="EV44" s="60"/>
      <c r="EW44" s="60"/>
      <c r="EX44" s="60"/>
      <c r="EY44" s="60"/>
      <c r="EZ44" s="60"/>
      <c r="FA44" s="60"/>
      <c r="FB44" s="60"/>
      <c r="FC44" s="61"/>
      <c r="FD44" s="59">
        <f>FD33*1.1</f>
        <v>10.201086426206658</v>
      </c>
      <c r="FE44" s="60"/>
      <c r="FF44" s="60"/>
      <c r="FG44" s="60"/>
      <c r="FH44" s="60"/>
      <c r="FI44" s="60"/>
      <c r="FJ44" s="60"/>
      <c r="FK44" s="61"/>
    </row>
    <row r="45" spans="1:167" ht="20.25" customHeight="1">
      <c r="A45" s="74" t="s">
        <v>64</v>
      </c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6"/>
      <c r="BF45" s="62">
        <f t="shared" si="3"/>
        <v>1792.0100000000002</v>
      </c>
      <c r="BG45" s="63"/>
      <c r="BH45" s="63"/>
      <c r="BI45" s="63"/>
      <c r="BJ45" s="63"/>
      <c r="BK45" s="63"/>
      <c r="BL45" s="63"/>
      <c r="BM45" s="63"/>
      <c r="BN45" s="63"/>
      <c r="BO45" s="64"/>
      <c r="BP45" s="56">
        <v>0</v>
      </c>
      <c r="BQ45" s="57"/>
      <c r="BR45" s="57"/>
      <c r="BS45" s="57"/>
      <c r="BT45" s="57"/>
      <c r="BU45" s="57"/>
      <c r="BV45" s="57"/>
      <c r="BW45" s="57"/>
      <c r="BX45" s="57"/>
      <c r="BY45" s="57"/>
      <c r="BZ45" s="57"/>
      <c r="CA45" s="58"/>
      <c r="CB45" s="59">
        <f>CB34*1.1</f>
        <v>113.94776613479402</v>
      </c>
      <c r="CC45" s="60"/>
      <c r="CD45" s="60"/>
      <c r="CE45" s="60"/>
      <c r="CF45" s="60"/>
      <c r="CG45" s="60"/>
      <c r="CH45" s="60"/>
      <c r="CI45" s="60"/>
      <c r="CJ45" s="61"/>
      <c r="CK45" s="59">
        <f>CK34*1.1</f>
        <v>955.05176912870434</v>
      </c>
      <c r="CL45" s="60"/>
      <c r="CM45" s="60"/>
      <c r="CN45" s="60"/>
      <c r="CO45" s="60"/>
      <c r="CP45" s="60"/>
      <c r="CQ45" s="60"/>
      <c r="CR45" s="60"/>
      <c r="CS45" s="61"/>
      <c r="CT45" s="59">
        <f>CT34*1.1</f>
        <v>299.22719967339168</v>
      </c>
      <c r="CU45" s="60"/>
      <c r="CV45" s="60"/>
      <c r="CW45" s="60"/>
      <c r="CX45" s="60"/>
      <c r="CY45" s="60"/>
      <c r="CZ45" s="60"/>
      <c r="DA45" s="60"/>
      <c r="DB45" s="61"/>
      <c r="DC45" s="59">
        <f>DC34*1.1</f>
        <v>172.11051032558777</v>
      </c>
      <c r="DD45" s="60"/>
      <c r="DE45" s="60"/>
      <c r="DF45" s="60"/>
      <c r="DG45" s="60"/>
      <c r="DH45" s="60"/>
      <c r="DI45" s="60"/>
      <c r="DJ45" s="60"/>
      <c r="DK45" s="61"/>
      <c r="DL45" s="59">
        <f>DL34*1.1</f>
        <v>250.75824618106358</v>
      </c>
      <c r="DM45" s="60"/>
      <c r="DN45" s="60"/>
      <c r="DO45" s="60"/>
      <c r="DP45" s="60"/>
      <c r="DQ45" s="60"/>
      <c r="DR45" s="60"/>
      <c r="DS45" s="60"/>
      <c r="DT45" s="60"/>
      <c r="DU45" s="61"/>
      <c r="DV45" s="59"/>
      <c r="DW45" s="60"/>
      <c r="DX45" s="60"/>
      <c r="DY45" s="60"/>
      <c r="DZ45" s="60"/>
      <c r="EA45" s="60"/>
      <c r="EB45" s="60"/>
      <c r="EC45" s="60"/>
      <c r="ED45" s="60"/>
      <c r="EE45" s="60"/>
      <c r="EF45" s="60"/>
      <c r="EG45" s="60"/>
      <c r="EH45" s="60"/>
      <c r="EI45" s="60"/>
      <c r="EJ45" s="61"/>
      <c r="EK45" s="59"/>
      <c r="EL45" s="60"/>
      <c r="EM45" s="60"/>
      <c r="EN45" s="60"/>
      <c r="EO45" s="60"/>
      <c r="EP45" s="60"/>
      <c r="EQ45" s="60"/>
      <c r="ER45" s="60"/>
      <c r="ES45" s="61"/>
      <c r="ET45" s="59"/>
      <c r="EU45" s="60"/>
      <c r="EV45" s="60"/>
      <c r="EW45" s="60"/>
      <c r="EX45" s="60"/>
      <c r="EY45" s="60"/>
      <c r="EZ45" s="60"/>
      <c r="FA45" s="60"/>
      <c r="FB45" s="60"/>
      <c r="FC45" s="61"/>
      <c r="FD45" s="59">
        <f>FD34*1.1</f>
        <v>0.91450855645902096</v>
      </c>
      <c r="FE45" s="60"/>
      <c r="FF45" s="60"/>
      <c r="FG45" s="60"/>
      <c r="FH45" s="60"/>
      <c r="FI45" s="60"/>
      <c r="FJ45" s="60"/>
      <c r="FK45" s="61"/>
    </row>
    <row r="46" spans="1:167" ht="33" customHeight="1">
      <c r="A46" s="74" t="s">
        <v>86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6"/>
      <c r="BF46" s="62">
        <f t="shared" si="3"/>
        <v>8375.6200000000008</v>
      </c>
      <c r="BG46" s="63"/>
      <c r="BH46" s="63"/>
      <c r="BI46" s="63"/>
      <c r="BJ46" s="63"/>
      <c r="BK46" s="63"/>
      <c r="BL46" s="63"/>
      <c r="BM46" s="63"/>
      <c r="BN46" s="63"/>
      <c r="BO46" s="64"/>
      <c r="BP46" s="59">
        <v>0</v>
      </c>
      <c r="BQ46" s="60"/>
      <c r="BR46" s="60"/>
      <c r="BS46" s="60"/>
      <c r="BT46" s="60"/>
      <c r="BU46" s="60"/>
      <c r="BV46" s="60"/>
      <c r="BW46" s="60"/>
      <c r="BX46" s="60"/>
      <c r="BY46" s="60"/>
      <c r="BZ46" s="60"/>
      <c r="CA46" s="61"/>
      <c r="CB46" s="59">
        <f>CB35*1.1</f>
        <v>4007.2363654308811</v>
      </c>
      <c r="CC46" s="60"/>
      <c r="CD46" s="60"/>
      <c r="CE46" s="60"/>
      <c r="CF46" s="60"/>
      <c r="CG46" s="60"/>
      <c r="CH46" s="60"/>
      <c r="CI46" s="60"/>
      <c r="CJ46" s="61"/>
      <c r="CK46" s="59">
        <f>CK35*1.1</f>
        <v>3226.5589352908523</v>
      </c>
      <c r="CL46" s="60"/>
      <c r="CM46" s="60"/>
      <c r="CN46" s="60"/>
      <c r="CO46" s="60"/>
      <c r="CP46" s="60"/>
      <c r="CQ46" s="60"/>
      <c r="CR46" s="60"/>
      <c r="CS46" s="61"/>
      <c r="CT46" s="59">
        <f>CT35*1.1</f>
        <v>1020.4089507124794</v>
      </c>
      <c r="CU46" s="60"/>
      <c r="CV46" s="60"/>
      <c r="CW46" s="60"/>
      <c r="CX46" s="60"/>
      <c r="CY46" s="60"/>
      <c r="CZ46" s="60"/>
      <c r="DA46" s="60"/>
      <c r="DB46" s="61"/>
      <c r="DC46" s="59">
        <f>DC35*1.1</f>
        <v>111.08249336870028</v>
      </c>
      <c r="DD46" s="60"/>
      <c r="DE46" s="60"/>
      <c r="DF46" s="60"/>
      <c r="DG46" s="60"/>
      <c r="DH46" s="60"/>
      <c r="DI46" s="60"/>
      <c r="DJ46" s="60"/>
      <c r="DK46" s="61"/>
      <c r="DL46" s="59"/>
      <c r="DM46" s="60"/>
      <c r="DN46" s="60"/>
      <c r="DO46" s="60"/>
      <c r="DP46" s="60"/>
      <c r="DQ46" s="60"/>
      <c r="DR46" s="60"/>
      <c r="DS46" s="60"/>
      <c r="DT46" s="60"/>
      <c r="DU46" s="61"/>
      <c r="DV46" s="59"/>
      <c r="DW46" s="60"/>
      <c r="DX46" s="60"/>
      <c r="DY46" s="60"/>
      <c r="DZ46" s="60"/>
      <c r="EA46" s="60"/>
      <c r="EB46" s="60"/>
      <c r="EC46" s="60"/>
      <c r="ED46" s="60"/>
      <c r="EE46" s="60"/>
      <c r="EF46" s="60"/>
      <c r="EG46" s="60"/>
      <c r="EH46" s="60"/>
      <c r="EI46" s="60"/>
      <c r="EJ46" s="61"/>
      <c r="EK46" s="59"/>
      <c r="EL46" s="60"/>
      <c r="EM46" s="60"/>
      <c r="EN46" s="60"/>
      <c r="EO46" s="60"/>
      <c r="EP46" s="60"/>
      <c r="EQ46" s="60"/>
      <c r="ER46" s="60"/>
      <c r="ES46" s="61"/>
      <c r="ET46" s="59"/>
      <c r="EU46" s="60"/>
      <c r="EV46" s="60"/>
      <c r="EW46" s="60"/>
      <c r="EX46" s="60"/>
      <c r="EY46" s="60"/>
      <c r="EZ46" s="60"/>
      <c r="FA46" s="60"/>
      <c r="FB46" s="60"/>
      <c r="FC46" s="61"/>
      <c r="FD46" s="59">
        <f>FD35*1.1</f>
        <v>10.333255197088398</v>
      </c>
      <c r="FE46" s="60"/>
      <c r="FF46" s="60"/>
      <c r="FG46" s="60"/>
      <c r="FH46" s="60"/>
      <c r="FI46" s="60"/>
      <c r="FJ46" s="60"/>
      <c r="FK46" s="61"/>
    </row>
    <row r="47" spans="1:167" ht="24.95" customHeight="1">
      <c r="A47" s="74" t="s">
        <v>73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6"/>
      <c r="BF47" s="62">
        <f t="shared" si="3"/>
        <v>113.74000000000002</v>
      </c>
      <c r="BG47" s="63"/>
      <c r="BH47" s="63"/>
      <c r="BI47" s="63"/>
      <c r="BJ47" s="63"/>
      <c r="BK47" s="63"/>
      <c r="BL47" s="63"/>
      <c r="BM47" s="63"/>
      <c r="BN47" s="63"/>
      <c r="BO47" s="64"/>
      <c r="BP47" s="56">
        <v>0</v>
      </c>
      <c r="BQ47" s="57"/>
      <c r="BR47" s="57"/>
      <c r="BS47" s="57"/>
      <c r="BT47" s="57"/>
      <c r="BU47" s="57"/>
      <c r="BV47" s="57"/>
      <c r="BW47" s="57"/>
      <c r="BX47" s="57"/>
      <c r="BY47" s="57"/>
      <c r="BZ47" s="57"/>
      <c r="CA47" s="58"/>
      <c r="CB47" s="59">
        <f>CB36*1.1</f>
        <v>106.32087322461865</v>
      </c>
      <c r="CC47" s="60"/>
      <c r="CD47" s="60"/>
      <c r="CE47" s="60"/>
      <c r="CF47" s="60"/>
      <c r="CG47" s="60"/>
      <c r="CH47" s="60"/>
      <c r="CI47" s="60"/>
      <c r="CJ47" s="61"/>
      <c r="CK47" s="59">
        <f>CK36*1.1</f>
        <v>0</v>
      </c>
      <c r="CL47" s="60"/>
      <c r="CM47" s="60"/>
      <c r="CN47" s="60"/>
      <c r="CO47" s="60"/>
      <c r="CP47" s="60"/>
      <c r="CQ47" s="60"/>
      <c r="CR47" s="60"/>
      <c r="CS47" s="61"/>
      <c r="CT47" s="59">
        <f>CT36*1.1</f>
        <v>0</v>
      </c>
      <c r="CU47" s="60"/>
      <c r="CV47" s="60"/>
      <c r="CW47" s="60"/>
      <c r="CX47" s="60"/>
      <c r="CY47" s="60"/>
      <c r="CZ47" s="60"/>
      <c r="DA47" s="60"/>
      <c r="DB47" s="61"/>
      <c r="DC47" s="59">
        <f>DC36*1.1</f>
        <v>1.7949500263019464</v>
      </c>
      <c r="DD47" s="60"/>
      <c r="DE47" s="60"/>
      <c r="DF47" s="60"/>
      <c r="DG47" s="60"/>
      <c r="DH47" s="60"/>
      <c r="DI47" s="60"/>
      <c r="DJ47" s="60"/>
      <c r="DK47" s="61"/>
      <c r="DL47" s="59">
        <f>DL36*1.1</f>
        <v>5.5643450815360342</v>
      </c>
      <c r="DM47" s="60"/>
      <c r="DN47" s="60"/>
      <c r="DO47" s="60"/>
      <c r="DP47" s="60"/>
      <c r="DQ47" s="60"/>
      <c r="DR47" s="60"/>
      <c r="DS47" s="60"/>
      <c r="DT47" s="60"/>
      <c r="DU47" s="61"/>
      <c r="DV47" s="59">
        <v>0</v>
      </c>
      <c r="DW47" s="60"/>
      <c r="DX47" s="60"/>
      <c r="DY47" s="60"/>
      <c r="DZ47" s="60"/>
      <c r="EA47" s="60"/>
      <c r="EB47" s="60"/>
      <c r="EC47" s="60"/>
      <c r="ED47" s="60"/>
      <c r="EE47" s="60"/>
      <c r="EF47" s="60"/>
      <c r="EG47" s="60"/>
      <c r="EH47" s="60"/>
      <c r="EI47" s="60"/>
      <c r="EJ47" s="61"/>
      <c r="EK47" s="59">
        <v>0</v>
      </c>
      <c r="EL47" s="60"/>
      <c r="EM47" s="60"/>
      <c r="EN47" s="60"/>
      <c r="EO47" s="60"/>
      <c r="EP47" s="60"/>
      <c r="EQ47" s="60"/>
      <c r="ER47" s="60"/>
      <c r="ES47" s="61"/>
      <c r="ET47" s="59"/>
      <c r="EU47" s="60"/>
      <c r="EV47" s="60"/>
      <c r="EW47" s="60"/>
      <c r="EX47" s="60"/>
      <c r="EY47" s="60"/>
      <c r="EZ47" s="60"/>
      <c r="FA47" s="60"/>
      <c r="FB47" s="60"/>
      <c r="FC47" s="61"/>
      <c r="FD47" s="59">
        <f>FD36*1.1</f>
        <v>5.983166754339822E-2</v>
      </c>
      <c r="FE47" s="60"/>
      <c r="FF47" s="60"/>
      <c r="FG47" s="60"/>
      <c r="FH47" s="60"/>
      <c r="FI47" s="60"/>
      <c r="FJ47" s="60"/>
      <c r="FK47" s="61"/>
    </row>
    <row r="48" spans="1:167" ht="24.2" customHeight="1">
      <c r="A48" s="71" t="s">
        <v>74</v>
      </c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3"/>
      <c r="BF48" s="62">
        <f t="shared" si="3"/>
        <v>2754.4974099449573</v>
      </c>
      <c r="BG48" s="63"/>
      <c r="BH48" s="63"/>
      <c r="BI48" s="63"/>
      <c r="BJ48" s="63"/>
      <c r="BK48" s="63"/>
      <c r="BL48" s="63"/>
      <c r="BM48" s="63"/>
      <c r="BN48" s="63"/>
      <c r="BO48" s="64"/>
      <c r="BP48" s="56">
        <v>0</v>
      </c>
      <c r="BQ48" s="57"/>
      <c r="BR48" s="57"/>
      <c r="BS48" s="57"/>
      <c r="BT48" s="57"/>
      <c r="BU48" s="57"/>
      <c r="BV48" s="57"/>
      <c r="BW48" s="57"/>
      <c r="BX48" s="57"/>
      <c r="BY48" s="57"/>
      <c r="BZ48" s="57"/>
      <c r="CA48" s="58"/>
      <c r="CB48" s="59">
        <f>CB37*1.1</f>
        <v>768.93071167883238</v>
      </c>
      <c r="CC48" s="60"/>
      <c r="CD48" s="60"/>
      <c r="CE48" s="60"/>
      <c r="CF48" s="60"/>
      <c r="CG48" s="60"/>
      <c r="CH48" s="60"/>
      <c r="CI48" s="60"/>
      <c r="CJ48" s="61"/>
      <c r="CK48" s="59">
        <f>CK37*1.1</f>
        <v>0</v>
      </c>
      <c r="CL48" s="60"/>
      <c r="CM48" s="60"/>
      <c r="CN48" s="60"/>
      <c r="CO48" s="60"/>
      <c r="CP48" s="60"/>
      <c r="CQ48" s="60"/>
      <c r="CR48" s="60"/>
      <c r="CS48" s="61"/>
      <c r="CT48" s="59">
        <f>CT37*1.1</f>
        <v>0</v>
      </c>
      <c r="CU48" s="60"/>
      <c r="CV48" s="60"/>
      <c r="CW48" s="60"/>
      <c r="CX48" s="60"/>
      <c r="CY48" s="60"/>
      <c r="CZ48" s="60"/>
      <c r="DA48" s="60"/>
      <c r="DB48" s="61"/>
      <c r="DC48" s="59">
        <f>DC37*1.1</f>
        <v>1775.27320991288</v>
      </c>
      <c r="DD48" s="60"/>
      <c r="DE48" s="60"/>
      <c r="DF48" s="60"/>
      <c r="DG48" s="60"/>
      <c r="DH48" s="60"/>
      <c r="DI48" s="60"/>
      <c r="DJ48" s="60"/>
      <c r="DK48" s="61"/>
      <c r="DL48" s="59">
        <f>DL37*1.1</f>
        <v>210.24526371556396</v>
      </c>
      <c r="DM48" s="60"/>
      <c r="DN48" s="60"/>
      <c r="DO48" s="60"/>
      <c r="DP48" s="60"/>
      <c r="DQ48" s="60"/>
      <c r="DR48" s="60"/>
      <c r="DS48" s="60"/>
      <c r="DT48" s="60"/>
      <c r="DU48" s="61"/>
      <c r="DV48" s="59"/>
      <c r="DW48" s="60"/>
      <c r="DX48" s="60"/>
      <c r="DY48" s="60"/>
      <c r="DZ48" s="60"/>
      <c r="EA48" s="60"/>
      <c r="EB48" s="60"/>
      <c r="EC48" s="60"/>
      <c r="ED48" s="60"/>
      <c r="EE48" s="60"/>
      <c r="EF48" s="60"/>
      <c r="EG48" s="60"/>
      <c r="EH48" s="60"/>
      <c r="EI48" s="60"/>
      <c r="EJ48" s="61"/>
      <c r="EK48" s="59"/>
      <c r="EL48" s="60"/>
      <c r="EM48" s="60"/>
      <c r="EN48" s="60"/>
      <c r="EO48" s="60"/>
      <c r="EP48" s="60"/>
      <c r="EQ48" s="60"/>
      <c r="ER48" s="60"/>
      <c r="ES48" s="61"/>
      <c r="ET48" s="59"/>
      <c r="EU48" s="60"/>
      <c r="EV48" s="60"/>
      <c r="EW48" s="60"/>
      <c r="EX48" s="60"/>
      <c r="EY48" s="60"/>
      <c r="EZ48" s="60"/>
      <c r="FA48" s="60"/>
      <c r="FB48" s="60"/>
      <c r="FC48" s="61"/>
      <c r="FD48" s="59">
        <f>FD37*1.1</f>
        <v>4.8224637681159421E-2</v>
      </c>
      <c r="FE48" s="60"/>
      <c r="FF48" s="60"/>
      <c r="FG48" s="60"/>
      <c r="FH48" s="60"/>
      <c r="FI48" s="60"/>
      <c r="FJ48" s="60"/>
      <c r="FK48" s="61"/>
    </row>
    <row r="49" spans="1:167" ht="24.2" customHeight="1">
      <c r="A49" s="65" t="s">
        <v>56</v>
      </c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7"/>
      <c r="BF49" s="62">
        <f>CB49+CK49+CT49+DC49+DL49+ET49+FD49</f>
        <v>19198.397409944959</v>
      </c>
      <c r="BG49" s="63"/>
      <c r="BH49" s="63"/>
      <c r="BI49" s="63"/>
      <c r="BJ49" s="63"/>
      <c r="BK49" s="63"/>
      <c r="BL49" s="63"/>
      <c r="BM49" s="63"/>
      <c r="BN49" s="63"/>
      <c r="BO49" s="64"/>
      <c r="BP49" s="56">
        <v>0</v>
      </c>
      <c r="BQ49" s="57"/>
      <c r="BR49" s="57"/>
      <c r="BS49" s="57"/>
      <c r="BT49" s="57"/>
      <c r="BU49" s="57"/>
      <c r="BV49" s="57"/>
      <c r="BW49" s="57"/>
      <c r="BX49" s="57"/>
      <c r="BY49" s="57"/>
      <c r="BZ49" s="57"/>
      <c r="CA49" s="58"/>
      <c r="CB49" s="62">
        <f>SUM(CB44:CJ48)</f>
        <v>6255.822474034323</v>
      </c>
      <c r="CC49" s="63"/>
      <c r="CD49" s="63"/>
      <c r="CE49" s="63"/>
      <c r="CF49" s="63"/>
      <c r="CG49" s="63"/>
      <c r="CH49" s="63"/>
      <c r="CI49" s="63"/>
      <c r="CJ49" s="64"/>
      <c r="CK49" s="62">
        <f>SUM(CK44:CS48)</f>
        <v>5208.3411048958305</v>
      </c>
      <c r="CL49" s="63"/>
      <c r="CM49" s="63"/>
      <c r="CN49" s="63"/>
      <c r="CO49" s="63"/>
      <c r="CP49" s="63"/>
      <c r="CQ49" s="63"/>
      <c r="CR49" s="63"/>
      <c r="CS49" s="64"/>
      <c r="CT49" s="62">
        <f>SUM(CT44:DB48)</f>
        <v>1638.3753595976968</v>
      </c>
      <c r="CU49" s="63"/>
      <c r="CV49" s="63"/>
      <c r="CW49" s="63"/>
      <c r="CX49" s="63"/>
      <c r="CY49" s="63"/>
      <c r="CZ49" s="63"/>
      <c r="DA49" s="63"/>
      <c r="DB49" s="64"/>
      <c r="DC49" s="62">
        <f>SUM(DC44:DK48)</f>
        <v>2211.2193460984754</v>
      </c>
      <c r="DD49" s="63"/>
      <c r="DE49" s="63"/>
      <c r="DF49" s="63"/>
      <c r="DG49" s="63"/>
      <c r="DH49" s="63"/>
      <c r="DI49" s="63"/>
      <c r="DJ49" s="63"/>
      <c r="DK49" s="64"/>
      <c r="DL49" s="62">
        <f>SUM(DL44:DU48)</f>
        <v>3863.082218833656</v>
      </c>
      <c r="DM49" s="63"/>
      <c r="DN49" s="63"/>
      <c r="DO49" s="63"/>
      <c r="DP49" s="63"/>
      <c r="DQ49" s="63"/>
      <c r="DR49" s="63"/>
      <c r="DS49" s="63"/>
      <c r="DT49" s="63"/>
      <c r="DU49" s="64"/>
      <c r="DV49" s="68">
        <f>SUM(DV44:DV48)</f>
        <v>0</v>
      </c>
      <c r="DW49" s="69"/>
      <c r="DX49" s="69"/>
      <c r="DY49" s="69"/>
      <c r="DZ49" s="69"/>
      <c r="EA49" s="69"/>
      <c r="EB49" s="69"/>
      <c r="EC49" s="69"/>
      <c r="ED49" s="69"/>
      <c r="EE49" s="69"/>
      <c r="EF49" s="69"/>
      <c r="EG49" s="69"/>
      <c r="EH49" s="69"/>
      <c r="EI49" s="69"/>
      <c r="EJ49" s="70"/>
      <c r="EK49" s="62">
        <v>0</v>
      </c>
      <c r="EL49" s="63"/>
      <c r="EM49" s="63"/>
      <c r="EN49" s="63"/>
      <c r="EO49" s="63"/>
      <c r="EP49" s="63"/>
      <c r="EQ49" s="63"/>
      <c r="ER49" s="63"/>
      <c r="ES49" s="64"/>
      <c r="ET49" s="68">
        <f>ET44+ET45+ET47+ET48</f>
        <v>0</v>
      </c>
      <c r="EU49" s="69"/>
      <c r="EV49" s="69"/>
      <c r="EW49" s="69"/>
      <c r="EX49" s="69"/>
      <c r="EY49" s="69"/>
      <c r="EZ49" s="69"/>
      <c r="FA49" s="69"/>
      <c r="FB49" s="69"/>
      <c r="FC49" s="70"/>
      <c r="FD49" s="62">
        <f>SUM(FD44:FK48)</f>
        <v>21.556906484978633</v>
      </c>
      <c r="FE49" s="63"/>
      <c r="FF49" s="63"/>
      <c r="FG49" s="63"/>
      <c r="FH49" s="63"/>
      <c r="FI49" s="63"/>
      <c r="FJ49" s="63"/>
      <c r="FK49" s="64"/>
    </row>
    <row r="50" spans="1:167" ht="20.25" customHeight="1">
      <c r="A50" s="65" t="s">
        <v>71</v>
      </c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7"/>
      <c r="BF50" s="62">
        <f t="shared" si="3"/>
        <v>0</v>
      </c>
      <c r="BG50" s="63"/>
      <c r="BH50" s="63"/>
      <c r="BI50" s="63"/>
      <c r="BJ50" s="63"/>
      <c r="BK50" s="63"/>
      <c r="BL50" s="63"/>
      <c r="BM50" s="63"/>
      <c r="BN50" s="63"/>
      <c r="BO50" s="64"/>
      <c r="BP50" s="56">
        <v>0</v>
      </c>
      <c r="BQ50" s="57"/>
      <c r="BR50" s="57"/>
      <c r="BS50" s="57"/>
      <c r="BT50" s="57"/>
      <c r="BU50" s="57"/>
      <c r="BV50" s="57"/>
      <c r="BW50" s="57"/>
      <c r="BX50" s="57"/>
      <c r="BY50" s="57"/>
      <c r="BZ50" s="57"/>
      <c r="CA50" s="58"/>
      <c r="CB50" s="56">
        <f>CB39*1.1</f>
        <v>0</v>
      </c>
      <c r="CC50" s="57"/>
      <c r="CD50" s="57"/>
      <c r="CE50" s="57"/>
      <c r="CF50" s="57"/>
      <c r="CG50" s="57"/>
      <c r="CH50" s="57"/>
      <c r="CI50" s="57"/>
      <c r="CJ50" s="58"/>
      <c r="CK50" s="56">
        <f>CK39*1.1</f>
        <v>0</v>
      </c>
      <c r="CL50" s="57"/>
      <c r="CM50" s="57"/>
      <c r="CN50" s="57"/>
      <c r="CO50" s="57"/>
      <c r="CP50" s="57"/>
      <c r="CQ50" s="57"/>
      <c r="CR50" s="57"/>
      <c r="CS50" s="58"/>
      <c r="CT50" s="56">
        <f>CT39*1.1</f>
        <v>0</v>
      </c>
      <c r="CU50" s="57"/>
      <c r="CV50" s="57"/>
      <c r="CW50" s="57"/>
      <c r="CX50" s="57"/>
      <c r="CY50" s="57"/>
      <c r="CZ50" s="57"/>
      <c r="DA50" s="57"/>
      <c r="DB50" s="58"/>
      <c r="DC50" s="56">
        <f>DC39*1.1</f>
        <v>0</v>
      </c>
      <c r="DD50" s="57"/>
      <c r="DE50" s="57"/>
      <c r="DF50" s="57"/>
      <c r="DG50" s="57"/>
      <c r="DH50" s="57"/>
      <c r="DI50" s="57"/>
      <c r="DJ50" s="57"/>
      <c r="DK50" s="58"/>
      <c r="DL50" s="56">
        <f>DL39*1.1</f>
        <v>0</v>
      </c>
      <c r="DM50" s="57"/>
      <c r="DN50" s="57"/>
      <c r="DO50" s="57"/>
      <c r="DP50" s="57"/>
      <c r="DQ50" s="57"/>
      <c r="DR50" s="57"/>
      <c r="DS50" s="57"/>
      <c r="DT50" s="57"/>
      <c r="DU50" s="58"/>
      <c r="DV50" s="59">
        <f>DV39*0.93</f>
        <v>0</v>
      </c>
      <c r="DW50" s="60"/>
      <c r="DX50" s="60"/>
      <c r="DY50" s="60"/>
      <c r="DZ50" s="60"/>
      <c r="EA50" s="60"/>
      <c r="EB50" s="60"/>
      <c r="EC50" s="60"/>
      <c r="ED50" s="60"/>
      <c r="EE50" s="60"/>
      <c r="EF50" s="60"/>
      <c r="EG50" s="60"/>
      <c r="EH50" s="60"/>
      <c r="EI50" s="60"/>
      <c r="EJ50" s="61"/>
      <c r="EK50" s="56">
        <v>0</v>
      </c>
      <c r="EL50" s="57"/>
      <c r="EM50" s="57"/>
      <c r="EN50" s="57"/>
      <c r="EO50" s="57"/>
      <c r="EP50" s="57"/>
      <c r="EQ50" s="57"/>
      <c r="ER50" s="57"/>
      <c r="ES50" s="58"/>
      <c r="ET50" s="59"/>
      <c r="EU50" s="60"/>
      <c r="EV50" s="60"/>
      <c r="EW50" s="60"/>
      <c r="EX50" s="60"/>
      <c r="EY50" s="60"/>
      <c r="EZ50" s="60"/>
      <c r="FA50" s="60"/>
      <c r="FB50" s="60"/>
      <c r="FC50" s="61"/>
      <c r="FD50" s="56"/>
      <c r="FE50" s="57"/>
      <c r="FF50" s="57"/>
      <c r="FG50" s="57"/>
      <c r="FH50" s="57"/>
      <c r="FI50" s="57"/>
      <c r="FJ50" s="57"/>
      <c r="FK50" s="58"/>
    </row>
    <row r="52" spans="1:167">
      <c r="BG52" s="54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55"/>
    </row>
  </sheetData>
  <mergeCells count="532">
    <mergeCell ref="EK46:ES46"/>
    <mergeCell ref="ET46:FC46"/>
    <mergeCell ref="FD46:FK46"/>
    <mergeCell ref="FN6:GD6"/>
    <mergeCell ref="FN7:GD7"/>
    <mergeCell ref="FN8:GD8"/>
    <mergeCell ref="FN9:GD9"/>
    <mergeCell ref="FN10:GD10"/>
    <mergeCell ref="FN11:GD11"/>
    <mergeCell ref="FN12:GD12"/>
    <mergeCell ref="FN13:GD13"/>
    <mergeCell ref="FR18:GH18"/>
    <mergeCell ref="FR19:GH19"/>
    <mergeCell ref="FR20:GH20"/>
    <mergeCell ref="FR21:GH21"/>
    <mergeCell ref="FR22:GH22"/>
    <mergeCell ref="FR23:GH23"/>
    <mergeCell ref="FR24:GH24"/>
    <mergeCell ref="FR25:GH25"/>
    <mergeCell ref="FR26:GH26"/>
    <mergeCell ref="A46:BE46"/>
    <mergeCell ref="BF46:BO46"/>
    <mergeCell ref="BP46:CA46"/>
    <mergeCell ref="CB46:CJ46"/>
    <mergeCell ref="CK46:CS46"/>
    <mergeCell ref="CT46:DB46"/>
    <mergeCell ref="DC46:DK46"/>
    <mergeCell ref="DL46:DU46"/>
    <mergeCell ref="DV46:EJ46"/>
    <mergeCell ref="A9:BE9"/>
    <mergeCell ref="A23:BE23"/>
    <mergeCell ref="A35:BE35"/>
    <mergeCell ref="BF35:BO35"/>
    <mergeCell ref="BP35:CA35"/>
    <mergeCell ref="CB35:CJ35"/>
    <mergeCell ref="CK35:CS35"/>
    <mergeCell ref="CT35:DB35"/>
    <mergeCell ref="DC35:DK35"/>
    <mergeCell ref="BF39:BO39"/>
    <mergeCell ref="BP39:CA39"/>
    <mergeCell ref="CB39:CJ39"/>
    <mergeCell ref="CK39:CS39"/>
    <mergeCell ref="CT39:DB39"/>
    <mergeCell ref="A39:BE39"/>
    <mergeCell ref="GC28:HB28"/>
    <mergeCell ref="DC39:DK39"/>
    <mergeCell ref="DL39:DU39"/>
    <mergeCell ref="DV39:EJ39"/>
    <mergeCell ref="EK39:ES39"/>
    <mergeCell ref="ET39:FC39"/>
    <mergeCell ref="FD39:FK39"/>
    <mergeCell ref="DC38:DK38"/>
    <mergeCell ref="DL38:DU38"/>
    <mergeCell ref="DV38:EJ38"/>
    <mergeCell ref="DL35:DU35"/>
    <mergeCell ref="DV35:EJ35"/>
    <mergeCell ref="EK35:ES35"/>
    <mergeCell ref="ET35:FC35"/>
    <mergeCell ref="FD35:FK35"/>
    <mergeCell ref="FD37:FK37"/>
    <mergeCell ref="BF37:BO37"/>
    <mergeCell ref="BP37:CA37"/>
    <mergeCell ref="CB37:CJ37"/>
    <mergeCell ref="CK37:CS37"/>
    <mergeCell ref="CT37:DB37"/>
    <mergeCell ref="A38:BE38"/>
    <mergeCell ref="DC37:DK37"/>
    <mergeCell ref="DL37:DU37"/>
    <mergeCell ref="DV37:EJ37"/>
    <mergeCell ref="EK37:ES37"/>
    <mergeCell ref="ET37:FC37"/>
    <mergeCell ref="A37:BE37"/>
    <mergeCell ref="EK38:ES38"/>
    <mergeCell ref="ET38:FC38"/>
    <mergeCell ref="FD38:FK38"/>
    <mergeCell ref="BF38:BO38"/>
    <mergeCell ref="BP38:CA38"/>
    <mergeCell ref="CB38:CJ38"/>
    <mergeCell ref="CK38:CS38"/>
    <mergeCell ref="CT38:DB38"/>
    <mergeCell ref="EK34:ES34"/>
    <mergeCell ref="ET34:FC34"/>
    <mergeCell ref="FD34:FK34"/>
    <mergeCell ref="BF36:BO36"/>
    <mergeCell ref="BP36:CA36"/>
    <mergeCell ref="CB36:CJ36"/>
    <mergeCell ref="CK36:CS36"/>
    <mergeCell ref="CT36:DB36"/>
    <mergeCell ref="A36:BE36"/>
    <mergeCell ref="DC36:DK36"/>
    <mergeCell ref="DL36:DU36"/>
    <mergeCell ref="DV36:EJ36"/>
    <mergeCell ref="EK36:ES36"/>
    <mergeCell ref="ET36:FC36"/>
    <mergeCell ref="FD36:FK36"/>
    <mergeCell ref="BF34:BO34"/>
    <mergeCell ref="BP34:CA34"/>
    <mergeCell ref="CB34:CJ34"/>
    <mergeCell ref="CK34:CS34"/>
    <mergeCell ref="CT34:DB34"/>
    <mergeCell ref="A34:BE34"/>
    <mergeCell ref="DC34:DK34"/>
    <mergeCell ref="DL34:DU34"/>
    <mergeCell ref="DV34:EJ34"/>
    <mergeCell ref="ET32:FC32"/>
    <mergeCell ref="FD32:FK32"/>
    <mergeCell ref="BF33:BO33"/>
    <mergeCell ref="BP33:CA33"/>
    <mergeCell ref="CB33:CJ33"/>
    <mergeCell ref="CK33:CS33"/>
    <mergeCell ref="CT33:DB33"/>
    <mergeCell ref="FD33:FK33"/>
    <mergeCell ref="A33:BE33"/>
    <mergeCell ref="DC33:DK33"/>
    <mergeCell ref="DL33:DU33"/>
    <mergeCell ref="DV33:EJ33"/>
    <mergeCell ref="EK33:ES33"/>
    <mergeCell ref="ET33:FC33"/>
    <mergeCell ref="BF32:BO32"/>
    <mergeCell ref="BP32:CA32"/>
    <mergeCell ref="CB32:CJ32"/>
    <mergeCell ref="CK32:CS32"/>
    <mergeCell ref="CT32:DB32"/>
    <mergeCell ref="DC32:DK32"/>
    <mergeCell ref="DL32:DU32"/>
    <mergeCell ref="DV32:EJ32"/>
    <mergeCell ref="EK32:ES32"/>
    <mergeCell ref="BF30:BO31"/>
    <mergeCell ref="BP30:FK30"/>
    <mergeCell ref="BP31:CA31"/>
    <mergeCell ref="CB31:CJ31"/>
    <mergeCell ref="CK31:CS31"/>
    <mergeCell ref="CT31:DB31"/>
    <mergeCell ref="DC31:DK31"/>
    <mergeCell ref="DL31:DU31"/>
    <mergeCell ref="DV31:EJ31"/>
    <mergeCell ref="EK31:ES31"/>
    <mergeCell ref="ET31:FC31"/>
    <mergeCell ref="FD31:FK31"/>
    <mergeCell ref="ET14:FC14"/>
    <mergeCell ref="B15:FJ15"/>
    <mergeCell ref="A16:BE17"/>
    <mergeCell ref="BF16:BO17"/>
    <mergeCell ref="BP16:FK16"/>
    <mergeCell ref="A14:BE14"/>
    <mergeCell ref="FD14:FK14"/>
    <mergeCell ref="BF14:BO14"/>
    <mergeCell ref="BP14:CA14"/>
    <mergeCell ref="ET10:FC10"/>
    <mergeCell ref="FD10:FK10"/>
    <mergeCell ref="BF13:BO13"/>
    <mergeCell ref="BP13:CA13"/>
    <mergeCell ref="CB13:CJ13"/>
    <mergeCell ref="CK13:CS13"/>
    <mergeCell ref="CT13:DB13"/>
    <mergeCell ref="A13:BE13"/>
    <mergeCell ref="DC13:DK13"/>
    <mergeCell ref="DL13:DU13"/>
    <mergeCell ref="DV13:EJ13"/>
    <mergeCell ref="EK13:ES13"/>
    <mergeCell ref="ET13:FC13"/>
    <mergeCell ref="FD13:FK13"/>
    <mergeCell ref="B10:BE10"/>
    <mergeCell ref="BF10:BO10"/>
    <mergeCell ref="BP10:CA10"/>
    <mergeCell ref="CB10:CJ10"/>
    <mergeCell ref="CK10:CS10"/>
    <mergeCell ref="CT10:DB10"/>
    <mergeCell ref="DC10:DK10"/>
    <mergeCell ref="DL10:DU10"/>
    <mergeCell ref="DV10:EJ10"/>
    <mergeCell ref="ET8:FC8"/>
    <mergeCell ref="FD8:FK8"/>
    <mergeCell ref="BF9:BO9"/>
    <mergeCell ref="BP9:CA9"/>
    <mergeCell ref="CB9:CJ9"/>
    <mergeCell ref="CK9:CS9"/>
    <mergeCell ref="CT9:DB9"/>
    <mergeCell ref="DC9:DK9"/>
    <mergeCell ref="DL9:DU9"/>
    <mergeCell ref="DV9:EJ9"/>
    <mergeCell ref="EK9:ES9"/>
    <mergeCell ref="ET9:FC9"/>
    <mergeCell ref="FD9:FK9"/>
    <mergeCell ref="B8:BE8"/>
    <mergeCell ref="BF8:BO8"/>
    <mergeCell ref="BP8:CA8"/>
    <mergeCell ref="CB8:CJ8"/>
    <mergeCell ref="CK8:CS8"/>
    <mergeCell ref="CT8:DB8"/>
    <mergeCell ref="DC8:DK8"/>
    <mergeCell ref="DL8:DU8"/>
    <mergeCell ref="DV8:EJ8"/>
    <mergeCell ref="BF7:BO7"/>
    <mergeCell ref="BP7:CA7"/>
    <mergeCell ref="CB7:CJ7"/>
    <mergeCell ref="CK7:CS7"/>
    <mergeCell ref="CT7:DB7"/>
    <mergeCell ref="FD7:FK7"/>
    <mergeCell ref="CB6:CJ6"/>
    <mergeCell ref="A7:BE7"/>
    <mergeCell ref="DC7:DK7"/>
    <mergeCell ref="DL7:DU7"/>
    <mergeCell ref="DV7:EJ7"/>
    <mergeCell ref="EK7:ES7"/>
    <mergeCell ref="ET7:FC7"/>
    <mergeCell ref="ET5:FC5"/>
    <mergeCell ref="FD5:FK5"/>
    <mergeCell ref="DL4:DU4"/>
    <mergeCell ref="DV4:EJ4"/>
    <mergeCell ref="EK4:ES4"/>
    <mergeCell ref="ET4:FC4"/>
    <mergeCell ref="FD4:FK4"/>
    <mergeCell ref="CT6:DB6"/>
    <mergeCell ref="DC6:DK6"/>
    <mergeCell ref="DL6:DU6"/>
    <mergeCell ref="DV6:EJ6"/>
    <mergeCell ref="DC5:DK5"/>
    <mergeCell ref="DL5:DU5"/>
    <mergeCell ref="DV5:EJ5"/>
    <mergeCell ref="CT5:DB5"/>
    <mergeCell ref="EK6:ES6"/>
    <mergeCell ref="ET6:FC6"/>
    <mergeCell ref="FD6:FK6"/>
    <mergeCell ref="EK5:ES5"/>
    <mergeCell ref="BP11:CA11"/>
    <mergeCell ref="CB11:CJ11"/>
    <mergeCell ref="CK11:CS11"/>
    <mergeCell ref="DV3:EJ3"/>
    <mergeCell ref="CT3:DB3"/>
    <mergeCell ref="DC3:DK3"/>
    <mergeCell ref="DL3:DU3"/>
    <mergeCell ref="CB3:CJ3"/>
    <mergeCell ref="CK3:CS3"/>
    <mergeCell ref="CK6:CS6"/>
    <mergeCell ref="EK8:ES8"/>
    <mergeCell ref="EK10:ES10"/>
    <mergeCell ref="A5:BE5"/>
    <mergeCell ref="B6:BE6"/>
    <mergeCell ref="BF6:BO6"/>
    <mergeCell ref="BP6:CA6"/>
    <mergeCell ref="BF11:BO11"/>
    <mergeCell ref="B1:FJ1"/>
    <mergeCell ref="A2:BE3"/>
    <mergeCell ref="BF2:BO3"/>
    <mergeCell ref="BP2:FK2"/>
    <mergeCell ref="BP3:CA3"/>
    <mergeCell ref="A4:BE4"/>
    <mergeCell ref="EK3:ES3"/>
    <mergeCell ref="FD3:FK3"/>
    <mergeCell ref="BF4:BO4"/>
    <mergeCell ref="DC4:DK4"/>
    <mergeCell ref="ET3:FC3"/>
    <mergeCell ref="BP4:CA4"/>
    <mergeCell ref="CB4:CJ4"/>
    <mergeCell ref="CK4:CS4"/>
    <mergeCell ref="CT4:DB4"/>
    <mergeCell ref="BF5:BO5"/>
    <mergeCell ref="BP5:CA5"/>
    <mergeCell ref="CB5:CJ5"/>
    <mergeCell ref="CK5:CS5"/>
    <mergeCell ref="ET11:FC11"/>
    <mergeCell ref="ET12:FC12"/>
    <mergeCell ref="FD11:FK11"/>
    <mergeCell ref="FD12:FK12"/>
    <mergeCell ref="DV11:EJ11"/>
    <mergeCell ref="CK12:CS12"/>
    <mergeCell ref="CT12:DB12"/>
    <mergeCell ref="DC11:DK11"/>
    <mergeCell ref="DC12:DK12"/>
    <mergeCell ref="DL11:DU11"/>
    <mergeCell ref="DL12:DU12"/>
    <mergeCell ref="CT11:DB11"/>
    <mergeCell ref="A25:AS25"/>
    <mergeCell ref="BF25:BO25"/>
    <mergeCell ref="BP25:CA25"/>
    <mergeCell ref="CB25:CJ25"/>
    <mergeCell ref="CK25:CS25"/>
    <mergeCell ref="CT25:DB25"/>
    <mergeCell ref="DV12:EJ12"/>
    <mergeCell ref="EK11:ES11"/>
    <mergeCell ref="EK12:ES12"/>
    <mergeCell ref="A11:AS11"/>
    <mergeCell ref="A12:AT12"/>
    <mergeCell ref="BF12:BO12"/>
    <mergeCell ref="BP12:CA12"/>
    <mergeCell ref="CB12:CJ12"/>
    <mergeCell ref="CB14:CJ14"/>
    <mergeCell ref="CK14:CS14"/>
    <mergeCell ref="CT14:DB14"/>
    <mergeCell ref="DC14:DK14"/>
    <mergeCell ref="DL14:DU14"/>
    <mergeCell ref="DV14:EJ14"/>
    <mergeCell ref="EK14:ES14"/>
    <mergeCell ref="A18:BE18"/>
    <mergeCell ref="A19:BE19"/>
    <mergeCell ref="A21:BE21"/>
    <mergeCell ref="A27:BE27"/>
    <mergeCell ref="A28:BE28"/>
    <mergeCell ref="A32:BE32"/>
    <mergeCell ref="B20:BE20"/>
    <mergeCell ref="B22:BE22"/>
    <mergeCell ref="B29:FJ29"/>
    <mergeCell ref="A30:BE31"/>
    <mergeCell ref="DC26:DK26"/>
    <mergeCell ref="DL26:DU26"/>
    <mergeCell ref="DV26:EJ26"/>
    <mergeCell ref="EK26:ES26"/>
    <mergeCell ref="ET26:FC26"/>
    <mergeCell ref="FD26:FK26"/>
    <mergeCell ref="A26:AT26"/>
    <mergeCell ref="BF26:BO26"/>
    <mergeCell ref="BP26:CA26"/>
    <mergeCell ref="CB26:CJ26"/>
    <mergeCell ref="CK26:CS26"/>
    <mergeCell ref="CT26:DB26"/>
    <mergeCell ref="DC25:DK25"/>
    <mergeCell ref="DL25:DU25"/>
    <mergeCell ref="BF19:BO19"/>
    <mergeCell ref="BP19:CA19"/>
    <mergeCell ref="CB19:CJ19"/>
    <mergeCell ref="CK19:CS19"/>
    <mergeCell ref="CT19:DB19"/>
    <mergeCell ref="DV17:EJ17"/>
    <mergeCell ref="EK17:ES17"/>
    <mergeCell ref="ET17:FC17"/>
    <mergeCell ref="FD17:FK17"/>
    <mergeCell ref="BF18:BO18"/>
    <mergeCell ref="BP18:CA18"/>
    <mergeCell ref="CB18:CJ18"/>
    <mergeCell ref="CK18:CS18"/>
    <mergeCell ref="CT18:DB18"/>
    <mergeCell ref="DC18:DK18"/>
    <mergeCell ref="BP17:CA17"/>
    <mergeCell ref="CB17:CJ17"/>
    <mergeCell ref="CK17:CS17"/>
    <mergeCell ref="CT17:DB17"/>
    <mergeCell ref="DC17:DK17"/>
    <mergeCell ref="DL17:DU17"/>
    <mergeCell ref="DC19:DK19"/>
    <mergeCell ref="DL19:DU19"/>
    <mergeCell ref="DV19:EJ19"/>
    <mergeCell ref="EK19:ES19"/>
    <mergeCell ref="ET19:FC19"/>
    <mergeCell ref="FD19:FK19"/>
    <mergeCell ref="DL18:DU18"/>
    <mergeCell ref="DV18:EJ18"/>
    <mergeCell ref="EK18:ES18"/>
    <mergeCell ref="ET18:FC18"/>
    <mergeCell ref="FD18:FK18"/>
    <mergeCell ref="BF21:BO21"/>
    <mergeCell ref="BP21:CA21"/>
    <mergeCell ref="CB21:CJ21"/>
    <mergeCell ref="CK21:CS21"/>
    <mergeCell ref="CT21:DB21"/>
    <mergeCell ref="BF20:BO20"/>
    <mergeCell ref="BP20:CA20"/>
    <mergeCell ref="CB20:CJ20"/>
    <mergeCell ref="CK20:CS20"/>
    <mergeCell ref="CT20:DB20"/>
    <mergeCell ref="DC21:DK21"/>
    <mergeCell ref="DL21:DU21"/>
    <mergeCell ref="DV21:EJ21"/>
    <mergeCell ref="EK21:ES21"/>
    <mergeCell ref="ET21:FC21"/>
    <mergeCell ref="FD21:FK21"/>
    <mergeCell ref="DL20:DU20"/>
    <mergeCell ref="DV20:EJ20"/>
    <mergeCell ref="EK20:ES20"/>
    <mergeCell ref="ET20:FC20"/>
    <mergeCell ref="FD20:FK20"/>
    <mergeCell ref="DC20:DK20"/>
    <mergeCell ref="DL22:DU22"/>
    <mergeCell ref="DV22:EJ22"/>
    <mergeCell ref="EK22:ES22"/>
    <mergeCell ref="ET22:FC22"/>
    <mergeCell ref="FD22:FK22"/>
    <mergeCell ref="BF23:BO23"/>
    <mergeCell ref="BP23:CA23"/>
    <mergeCell ref="CB23:CJ23"/>
    <mergeCell ref="CK23:CS23"/>
    <mergeCell ref="BF22:BO22"/>
    <mergeCell ref="BP22:CA22"/>
    <mergeCell ref="CB22:CJ22"/>
    <mergeCell ref="CK22:CS22"/>
    <mergeCell ref="CT22:DB22"/>
    <mergeCell ref="DC22:DK22"/>
    <mergeCell ref="FD23:FK23"/>
    <mergeCell ref="B24:BE24"/>
    <mergeCell ref="BF24:BO24"/>
    <mergeCell ref="BP24:CA24"/>
    <mergeCell ref="CB24:CJ24"/>
    <mergeCell ref="CK24:CS24"/>
    <mergeCell ref="CT24:DB24"/>
    <mergeCell ref="DC24:DK24"/>
    <mergeCell ref="DL24:DU24"/>
    <mergeCell ref="DV24:EJ24"/>
    <mergeCell ref="CT23:DB23"/>
    <mergeCell ref="DC23:DK23"/>
    <mergeCell ref="DL23:DU23"/>
    <mergeCell ref="DV23:EJ23"/>
    <mergeCell ref="EK23:ES23"/>
    <mergeCell ref="ET23:FC23"/>
    <mergeCell ref="BF28:BO28"/>
    <mergeCell ref="BP28:CA28"/>
    <mergeCell ref="CB28:CJ28"/>
    <mergeCell ref="CK28:CS28"/>
    <mergeCell ref="CT28:DB28"/>
    <mergeCell ref="DC28:DK28"/>
    <mergeCell ref="EK24:ES24"/>
    <mergeCell ref="ET24:FC24"/>
    <mergeCell ref="FD24:FK24"/>
    <mergeCell ref="BF27:BO27"/>
    <mergeCell ref="BP27:CA27"/>
    <mergeCell ref="CB27:CJ27"/>
    <mergeCell ref="CK27:CS27"/>
    <mergeCell ref="CT27:DB27"/>
    <mergeCell ref="DC27:DK27"/>
    <mergeCell ref="DL27:DU27"/>
    <mergeCell ref="DV25:EJ25"/>
    <mergeCell ref="EK25:ES25"/>
    <mergeCell ref="ET25:FC25"/>
    <mergeCell ref="FD25:FK25"/>
    <mergeCell ref="DL28:DU28"/>
    <mergeCell ref="DV28:EJ28"/>
    <mergeCell ref="EK28:ES28"/>
    <mergeCell ref="ET28:FC28"/>
    <mergeCell ref="FD28:FK28"/>
    <mergeCell ref="DV27:EJ27"/>
    <mergeCell ref="EK27:ES27"/>
    <mergeCell ref="ET27:FC27"/>
    <mergeCell ref="FD27:FK27"/>
    <mergeCell ref="A43:BE43"/>
    <mergeCell ref="BF43:BO43"/>
    <mergeCell ref="BP43:CA43"/>
    <mergeCell ref="CB43:CJ43"/>
    <mergeCell ref="CK43:CS43"/>
    <mergeCell ref="CT43:DB43"/>
    <mergeCell ref="B40:FJ40"/>
    <mergeCell ref="A41:BE42"/>
    <mergeCell ref="BF41:BO42"/>
    <mergeCell ref="BP41:FK41"/>
    <mergeCell ref="BP42:CA42"/>
    <mergeCell ref="CB42:CJ42"/>
    <mergeCell ref="CK42:CS42"/>
    <mergeCell ref="CT42:DB42"/>
    <mergeCell ref="DC42:DK42"/>
    <mergeCell ref="DL42:DU42"/>
    <mergeCell ref="DC43:DK43"/>
    <mergeCell ref="DL43:DU43"/>
    <mergeCell ref="DV43:EJ43"/>
    <mergeCell ref="EK43:ES43"/>
    <mergeCell ref="ET43:FC43"/>
    <mergeCell ref="FD43:FK43"/>
    <mergeCell ref="DV42:EJ42"/>
    <mergeCell ref="EK42:ES42"/>
    <mergeCell ref="ET42:FC42"/>
    <mergeCell ref="FD42:FK42"/>
    <mergeCell ref="ET45:FC45"/>
    <mergeCell ref="FD45:FK45"/>
    <mergeCell ref="A45:BE45"/>
    <mergeCell ref="BF45:BO45"/>
    <mergeCell ref="BP45:CA45"/>
    <mergeCell ref="CB45:CJ45"/>
    <mergeCell ref="CK45:CS45"/>
    <mergeCell ref="CT45:DB45"/>
    <mergeCell ref="DC44:DK44"/>
    <mergeCell ref="DL44:DU44"/>
    <mergeCell ref="DV44:EJ44"/>
    <mergeCell ref="EK44:ES44"/>
    <mergeCell ref="ET44:FC44"/>
    <mergeCell ref="FD44:FK44"/>
    <mergeCell ref="A44:BE44"/>
    <mergeCell ref="BF44:BO44"/>
    <mergeCell ref="BP44:CA44"/>
    <mergeCell ref="CB44:CJ44"/>
    <mergeCell ref="CK44:CS44"/>
    <mergeCell ref="CT44:DB44"/>
    <mergeCell ref="A48:BE48"/>
    <mergeCell ref="BF48:BO48"/>
    <mergeCell ref="BP48:CA48"/>
    <mergeCell ref="CB48:CJ48"/>
    <mergeCell ref="CK48:CS48"/>
    <mergeCell ref="CT48:DB48"/>
    <mergeCell ref="DC47:DK47"/>
    <mergeCell ref="DL47:DU47"/>
    <mergeCell ref="DV47:EJ47"/>
    <mergeCell ref="A47:BE47"/>
    <mergeCell ref="BF47:BO47"/>
    <mergeCell ref="BP47:CA47"/>
    <mergeCell ref="CB47:CJ47"/>
    <mergeCell ref="CK47:CS47"/>
    <mergeCell ref="CT47:DB47"/>
    <mergeCell ref="A50:BE50"/>
    <mergeCell ref="BF50:BO50"/>
    <mergeCell ref="BP50:CA50"/>
    <mergeCell ref="CB50:CJ50"/>
    <mergeCell ref="CK50:CS50"/>
    <mergeCell ref="CT50:DB50"/>
    <mergeCell ref="DV49:EJ49"/>
    <mergeCell ref="EK49:ES49"/>
    <mergeCell ref="ET49:FC49"/>
    <mergeCell ref="A49:BE49"/>
    <mergeCell ref="BF49:BO49"/>
    <mergeCell ref="BP49:CA49"/>
    <mergeCell ref="CB49:CJ49"/>
    <mergeCell ref="CK49:CS49"/>
    <mergeCell ref="CT49:DB49"/>
    <mergeCell ref="FN5:GD5"/>
    <mergeCell ref="BG52:BR52"/>
    <mergeCell ref="DC50:DK50"/>
    <mergeCell ref="DL50:DU50"/>
    <mergeCell ref="DV50:EJ50"/>
    <mergeCell ref="EK50:ES50"/>
    <mergeCell ref="ET50:FC50"/>
    <mergeCell ref="FD50:FK50"/>
    <mergeCell ref="DC49:DK49"/>
    <mergeCell ref="DL49:DU49"/>
    <mergeCell ref="FD49:FK49"/>
    <mergeCell ref="DC48:DK48"/>
    <mergeCell ref="DL48:DU48"/>
    <mergeCell ref="DV48:EJ48"/>
    <mergeCell ref="EK48:ES48"/>
    <mergeCell ref="ET48:FC48"/>
    <mergeCell ref="FD48:FK48"/>
    <mergeCell ref="EK47:ES47"/>
    <mergeCell ref="ET47:FC47"/>
    <mergeCell ref="FD47:FK47"/>
    <mergeCell ref="DC45:DK45"/>
    <mergeCell ref="DL45:DU45"/>
    <mergeCell ref="DV45:EJ45"/>
    <mergeCell ref="EK45:ES45"/>
  </mergeCells>
  <phoneticPr fontId="0" type="noConversion"/>
  <pageMargins left="0.19685039370078741" right="0.11811023622047245" top="0.19685039370078741" bottom="0.19685039370078741" header="0.19685039370078741" footer="0.19685039370078741"/>
  <pageSetup paperSize="9" scale="66" orientation="portrait" r:id="rId1"/>
  <headerFooter alignWithMargins="0">
    <oddHeader xml:space="preserve">&amp;R&amp;"Times New Roman,обычный"&amp;7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стр.1 </vt:lpstr>
      <vt:lpstr>стр.2 </vt:lpstr>
      <vt:lpstr>'стр.1 '!Область_печати</vt:lpstr>
      <vt:lpstr>'стр.2 '!Область_печати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gremilkinanm</cp:lastModifiedBy>
  <cp:lastPrinted>2022-04-25T10:33:46Z</cp:lastPrinted>
  <dcterms:created xsi:type="dcterms:W3CDTF">2011-01-11T10:25:48Z</dcterms:created>
  <dcterms:modified xsi:type="dcterms:W3CDTF">2024-06-27T10:49:07Z</dcterms:modified>
</cp:coreProperties>
</file>